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345" firstSheet="2" activeTab="5"/>
  </bookViews>
  <sheets>
    <sheet name="учителя" sheetId="1" r:id="rId1"/>
    <sheet name="учителя (старый )" sheetId="2" r:id="rId2"/>
    <sheet name="вспом перс" sheetId="3" r:id="rId3"/>
    <sheet name="вспом перс (старый)" sheetId="4" r:id="rId4"/>
    <sheet name="вспом перс 2" sheetId="5" r:id="rId5"/>
    <sheet name="вспом перс 2 (старый)" sheetId="6" r:id="rId6"/>
  </sheets>
  <definedNames>
    <definedName name="_xlnm.Print_Area" localSheetId="2">'вспом перс'!$A$1:$O$32</definedName>
    <definedName name="_xlnm.Print_Area" localSheetId="3">'вспом перс (старый)'!$A$1:$O$32</definedName>
    <definedName name="_xlnm.Print_Area" localSheetId="4">'вспом перс 2'!$A$1:$N$25</definedName>
    <definedName name="_xlnm.Print_Area" localSheetId="5">'вспом перс 2 (старый)'!$A$1:$N$25</definedName>
    <definedName name="_xlnm.Print_Area" localSheetId="0">'учителя'!$A$1:$BI$40</definedName>
    <definedName name="_xlnm.Print_Area" localSheetId="1">'учителя (старый )'!$A$1:$AZ$37</definedName>
  </definedNames>
  <calcPr fullCalcOnLoad="1"/>
</workbook>
</file>

<file path=xl/sharedStrings.xml><?xml version="1.0" encoding="utf-8"?>
<sst xmlns="http://schemas.openxmlformats.org/spreadsheetml/2006/main" count="553" uniqueCount="161">
  <si>
    <t>Адрес учреждения с.Уленды, Наурзумский район</t>
  </si>
  <si>
    <t>№</t>
  </si>
  <si>
    <t>образование</t>
  </si>
  <si>
    <t>категория</t>
  </si>
  <si>
    <t>педставки</t>
  </si>
  <si>
    <t>бдо</t>
  </si>
  <si>
    <t>категория                   по 41 инстр</t>
  </si>
  <si>
    <t>ставка              в месяц</t>
  </si>
  <si>
    <t>пед          стаж            лет</t>
  </si>
  <si>
    <t>наименование                  предмета</t>
  </si>
  <si>
    <t>№            диплома</t>
  </si>
  <si>
    <t>1-4 кл</t>
  </si>
  <si>
    <t>5-9 кл</t>
  </si>
  <si>
    <t>10-11 кл</t>
  </si>
  <si>
    <t>зарплата в месяц</t>
  </si>
  <si>
    <t>сель/                 местн.             25%</t>
  </si>
  <si>
    <t>кол-во часов (проверка тетради)</t>
  </si>
  <si>
    <t>сумма за часы (проверка тетради)</t>
  </si>
  <si>
    <t>25% каз.яз и рус.яз</t>
  </si>
  <si>
    <t>часы</t>
  </si>
  <si>
    <t>сумма</t>
  </si>
  <si>
    <t>классное рукаводство</t>
  </si>
  <si>
    <t>кабинет</t>
  </si>
  <si>
    <t>итого ЗП      в месяц</t>
  </si>
  <si>
    <t>Показатели на начало года</t>
  </si>
  <si>
    <t>итого</t>
  </si>
  <si>
    <t>Число классов на 1 сентября</t>
  </si>
  <si>
    <t>Число к/комплектов на 1 сентября</t>
  </si>
  <si>
    <t>Число учащихся на 1 сентября</t>
  </si>
  <si>
    <t>Общее число часов в неделю</t>
  </si>
  <si>
    <t>а) число часов по учебному плану</t>
  </si>
  <si>
    <t>физ-ра</t>
  </si>
  <si>
    <t>матем</t>
  </si>
  <si>
    <t>история</t>
  </si>
  <si>
    <t>физика</t>
  </si>
  <si>
    <t>высшее</t>
  </si>
  <si>
    <t>ср.спец</t>
  </si>
  <si>
    <t>среднее</t>
  </si>
  <si>
    <t>соц.пед.</t>
  </si>
  <si>
    <t>библиотекарь</t>
  </si>
  <si>
    <t>ТВ №677658</t>
  </si>
  <si>
    <t>доплата за учебники</t>
  </si>
  <si>
    <t>шт. ед.</t>
  </si>
  <si>
    <t>должн. оклад АУП</t>
  </si>
  <si>
    <t>сель. местн. 25%</t>
  </si>
  <si>
    <t>итого ЗП в месяц</t>
  </si>
  <si>
    <t>лаборант</t>
  </si>
  <si>
    <t>ШТАТНОЕ РАСПИСАНИЕ УЧЕБНО-ВСПОМОГАТЕЛЬНОГО ПЕРСОНАЛА</t>
  </si>
  <si>
    <t>ВТ №209927</t>
  </si>
  <si>
    <t>зам УВР</t>
  </si>
  <si>
    <t>деловод</t>
  </si>
  <si>
    <t>КТ182447</t>
  </si>
  <si>
    <t>завхоз</t>
  </si>
  <si>
    <t>соцпед</t>
  </si>
  <si>
    <t>ЖБ-Б №0711423</t>
  </si>
  <si>
    <t>зам ВР</t>
  </si>
  <si>
    <t>вожатый</t>
  </si>
  <si>
    <t>ШТАТНОЕ РАСПИСАНИЕ АДМИНИСТРАТИВНО-ХОЗЯЙСТВЕННОГО ПЕРСОНАЛА</t>
  </si>
  <si>
    <t>БДО</t>
  </si>
  <si>
    <t>ЕТ № 135841</t>
  </si>
  <si>
    <t>ЖБ №0039015</t>
  </si>
  <si>
    <t>х</t>
  </si>
  <si>
    <t>нед нагрузки</t>
  </si>
  <si>
    <t>психолог</t>
  </si>
  <si>
    <t>информатика</t>
  </si>
  <si>
    <t>ОАБ№0194238</t>
  </si>
  <si>
    <t>русский язык</t>
  </si>
  <si>
    <t>география</t>
  </si>
  <si>
    <t>музыка</t>
  </si>
  <si>
    <t xml:space="preserve"> каз.яз</t>
  </si>
  <si>
    <t>самопознание</t>
  </si>
  <si>
    <t>химия</t>
  </si>
  <si>
    <t>биология</t>
  </si>
  <si>
    <t>б/к</t>
  </si>
  <si>
    <t>второй</t>
  </si>
  <si>
    <t>А1-3-1</t>
  </si>
  <si>
    <t>А1-4</t>
  </si>
  <si>
    <t>D1</t>
  </si>
  <si>
    <t>C3</t>
  </si>
  <si>
    <t>B4-4</t>
  </si>
  <si>
    <t>первый</t>
  </si>
  <si>
    <t>31,0,16</t>
  </si>
  <si>
    <t>8,0,0</t>
  </si>
  <si>
    <t>математика</t>
  </si>
  <si>
    <t>Ағылшын тілі</t>
  </si>
  <si>
    <t>средне. Спец</t>
  </si>
  <si>
    <t>б\к</t>
  </si>
  <si>
    <t>ЖБ 0754996</t>
  </si>
  <si>
    <t>ТКБ№ 0539005</t>
  </si>
  <si>
    <t>ЖБ-Б№0603134</t>
  </si>
  <si>
    <t>ЖБ-Б№0734786</t>
  </si>
  <si>
    <t>ТВ№677658</t>
  </si>
  <si>
    <t>0,0,0</t>
  </si>
  <si>
    <t>Эксперт 35%</t>
  </si>
  <si>
    <t>С-2</t>
  </si>
  <si>
    <t>B3-4</t>
  </si>
  <si>
    <t>ТКБ№1270356</t>
  </si>
  <si>
    <t>средне спец</t>
  </si>
  <si>
    <t>на 1 сентября 2019 года</t>
  </si>
  <si>
    <t>нач.кл 2</t>
  </si>
  <si>
    <t>35,0,6</t>
  </si>
  <si>
    <t>14,0,0</t>
  </si>
  <si>
    <t>38,0,16</t>
  </si>
  <si>
    <t>ЖБ0543972</t>
  </si>
  <si>
    <t>24,0,0</t>
  </si>
  <si>
    <t>5,0,0</t>
  </si>
  <si>
    <t xml:space="preserve">нач.3 кл </t>
  </si>
  <si>
    <t>нач.кл 1</t>
  </si>
  <si>
    <t>32,0,16</t>
  </si>
  <si>
    <t>24.0,0.</t>
  </si>
  <si>
    <t>нач.кл.4 кл</t>
  </si>
  <si>
    <t>16,04,0</t>
  </si>
  <si>
    <t>9,05,1</t>
  </si>
  <si>
    <t>31,04,16</t>
  </si>
  <si>
    <t>17,1,23</t>
  </si>
  <si>
    <t>НВП</t>
  </si>
  <si>
    <t xml:space="preserve">на 1 сентября 2019 года </t>
  </si>
  <si>
    <t>обновленка</t>
  </si>
  <si>
    <t>Модератор30%</t>
  </si>
  <si>
    <t>пед ст</t>
  </si>
  <si>
    <t>обн часы</t>
  </si>
  <si>
    <t>пед. ст</t>
  </si>
  <si>
    <t>пед.ст</t>
  </si>
  <si>
    <t>Коэффициент</t>
  </si>
  <si>
    <t>Блок</t>
  </si>
  <si>
    <t>В4-1</t>
  </si>
  <si>
    <t>В2-2</t>
  </si>
  <si>
    <t>В2-3</t>
  </si>
  <si>
    <t>В2-4</t>
  </si>
  <si>
    <t>В4-3</t>
  </si>
  <si>
    <t>В4-4</t>
  </si>
  <si>
    <t xml:space="preserve">вторая </t>
  </si>
  <si>
    <t xml:space="preserve">первая </t>
  </si>
  <si>
    <t>В2-5</t>
  </si>
  <si>
    <t>0,0,1</t>
  </si>
  <si>
    <t xml:space="preserve">труд </t>
  </si>
  <si>
    <t>б) число дополнительных часов(техн,)</t>
  </si>
  <si>
    <t>нед нагруз</t>
  </si>
  <si>
    <t>физ.культура, труд</t>
  </si>
  <si>
    <t>мастер 20%</t>
  </si>
  <si>
    <t>Доплата 10%</t>
  </si>
  <si>
    <t>30.0.0</t>
  </si>
  <si>
    <t>В3-4</t>
  </si>
  <si>
    <t>восп. КПП</t>
  </si>
  <si>
    <t>В3-3</t>
  </si>
  <si>
    <t>сред</t>
  </si>
  <si>
    <t>B2-4</t>
  </si>
  <si>
    <t>10,4,0</t>
  </si>
  <si>
    <t>18,0,1</t>
  </si>
  <si>
    <t>8,1,0</t>
  </si>
  <si>
    <t>УЛЕНДИНСКОЙ ОСНОВНОЙ ШКОЛЫ</t>
  </si>
  <si>
    <t>директор</t>
  </si>
  <si>
    <t>9,0,0</t>
  </si>
  <si>
    <t xml:space="preserve">        УЛЕНДИНСКОЙ ОСНОВНОЙ ШКОЛЫ</t>
  </si>
  <si>
    <t>ТАРИФИКАЦИОННЫЙ СПИСОК УЧИТЕЛЕЙ УЛЕНДИНСКОЙ ОСНОВНОЙ ШКОЛЫ</t>
  </si>
  <si>
    <t>КОЛИЧЕСТВО ЧАСОВ</t>
  </si>
  <si>
    <t xml:space="preserve">Гл.бухгалтер:                                                                                   Каргулова Т.Б.            </t>
  </si>
  <si>
    <t xml:space="preserve">Экономист:                                                                                   Оспанова Т.Б.                  </t>
  </si>
  <si>
    <t>Вр.и.о. директора                                                                      Жакупова Р.З.</t>
  </si>
  <si>
    <t>4,6,21</t>
  </si>
  <si>
    <t>ЖБ-Б№1247693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</si>
</sst>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-FC19]d\ mmmm\ yyyy\ &quot;г.&quot;"/>
    <numFmt numFmtId="193" formatCode="0.000"/>
    <numFmt numFmtId="194" formatCode="0.00000"/>
    <numFmt numFmtId="195" formatCode="0.0000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9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1" fontId="1" fillId="33" borderId="0" xfId="0" applyNumberFormat="1" applyFont="1" applyFill="1" applyBorder="1" applyAlignment="1" applyProtection="1">
      <alignment horizontal="center"/>
      <protection/>
    </xf>
    <xf numFmtId="11" fontId="1" fillId="33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" fillId="0" borderId="11" xfId="0" applyNumberFormat="1" applyFont="1" applyBorder="1" applyAlignment="1">
      <alignment horizontal="right" vertical="center" wrapText="1"/>
    </xf>
    <xf numFmtId="0" fontId="10" fillId="0" borderId="14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16" fontId="10" fillId="33" borderId="10" xfId="0" applyNumberFormat="1" applyFont="1" applyFill="1" applyBorder="1" applyAlignment="1">
      <alignment horizontal="center"/>
    </xf>
    <xf numFmtId="16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9" fontId="14" fillId="33" borderId="10" xfId="0" applyNumberFormat="1" applyFont="1" applyFill="1" applyBorder="1" applyAlignment="1">
      <alignment horizontal="center"/>
    </xf>
    <xf numFmtId="9" fontId="14" fillId="0" borderId="10" xfId="0" applyNumberFormat="1" applyFont="1" applyFill="1" applyBorder="1" applyAlignment="1">
      <alignment horizontal="center"/>
    </xf>
    <xf numFmtId="0" fontId="14" fillId="0" borderId="10" xfId="53" applyNumberFormat="1" applyFont="1" applyFill="1" applyBorder="1" applyAlignment="1">
      <alignment wrapText="1"/>
      <protection/>
    </xf>
    <xf numFmtId="0" fontId="14" fillId="0" borderId="10" xfId="53" applyFont="1" applyFill="1" applyBorder="1" applyAlignment="1">
      <alignment wrapText="1"/>
      <protection/>
    </xf>
    <xf numFmtId="0" fontId="14" fillId="0" borderId="11" xfId="53" applyFont="1" applyFill="1" applyBorder="1" applyAlignment="1">
      <alignment wrapText="1"/>
      <protection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 vertical="center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/>
    </xf>
    <xf numFmtId="11" fontId="15" fillId="33" borderId="10" xfId="0" applyNumberFormat="1" applyFont="1" applyFill="1" applyBorder="1" applyAlignment="1" applyProtection="1">
      <alignment horizontal="center"/>
      <protection/>
    </xf>
    <xf numFmtId="49" fontId="15" fillId="33" borderId="10" xfId="0" applyNumberFormat="1" applyFont="1" applyFill="1" applyBorder="1" applyAlignment="1" applyProtection="1">
      <alignment horizontal="center"/>
      <protection/>
    </xf>
    <xf numFmtId="11" fontId="15" fillId="0" borderId="10" xfId="0" applyNumberFormat="1" applyFont="1" applyFill="1" applyBorder="1" applyAlignment="1" applyProtection="1">
      <alignment horizontal="center"/>
      <protection/>
    </xf>
    <xf numFmtId="11" fontId="15" fillId="33" borderId="10" xfId="0" applyNumberFormat="1" applyFont="1" applyFill="1" applyBorder="1" applyAlignment="1" applyProtection="1">
      <alignment/>
      <protection/>
    </xf>
    <xf numFmtId="1" fontId="15" fillId="33" borderId="0" xfId="0" applyNumberFormat="1" applyFont="1" applyFill="1" applyBorder="1" applyAlignment="1">
      <alignment/>
    </xf>
    <xf numFmtId="10" fontId="15" fillId="33" borderId="0" xfId="0" applyNumberFormat="1" applyFont="1" applyFill="1" applyBorder="1" applyAlignment="1">
      <alignment/>
    </xf>
    <xf numFmtId="10" fontId="15" fillId="33" borderId="0" xfId="0" applyNumberFormat="1" applyFont="1" applyFill="1" applyAlignment="1">
      <alignment/>
    </xf>
    <xf numFmtId="2" fontId="15" fillId="33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NumberFormat="1" applyFont="1" applyFill="1" applyBorder="1" applyAlignment="1" applyProtection="1">
      <alignment horizontal="center"/>
      <protection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center"/>
      <protection/>
    </xf>
    <xf numFmtId="11" fontId="15" fillId="0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91" fontId="14" fillId="0" borderId="1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/>
    </xf>
    <xf numFmtId="10" fontId="14" fillId="33" borderId="0" xfId="0" applyNumberFormat="1" applyFont="1" applyFill="1" applyAlignment="1">
      <alignment/>
    </xf>
    <xf numFmtId="2" fontId="14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4" fillId="0" borderId="10" xfId="53" applyFont="1" applyFill="1" applyBorder="1" applyAlignment="1">
      <alignment horizontal="center"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9" fontId="14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4"/>
  <sheetViews>
    <sheetView view="pageBreakPreview" zoomScale="90" zoomScaleSheetLayoutView="90" zoomScalePageLayoutView="0" workbookViewId="0" topLeftCell="A7">
      <pane xSplit="1" topLeftCell="B1" activePane="topRight" state="frozen"/>
      <selection pane="topLeft" activeCell="A1" sqref="A1"/>
      <selection pane="topRight" activeCell="B7" sqref="B1:B16384"/>
    </sheetView>
  </sheetViews>
  <sheetFormatPr defaultColWidth="9.00390625" defaultRowHeight="12.75"/>
  <cols>
    <col min="1" max="1" width="2.75390625" style="53" customWidth="1"/>
    <col min="2" max="2" width="17.25390625" style="0" customWidth="1"/>
    <col min="3" max="3" width="10.375" style="0" customWidth="1"/>
    <col min="4" max="4" width="15.00390625" style="0" customWidth="1"/>
    <col min="5" max="5" width="7.25390625" style="0" customWidth="1"/>
    <col min="6" max="6" width="8.75390625" style="0" customWidth="1"/>
    <col min="7" max="7" width="8.00390625" style="0" customWidth="1"/>
    <col min="8" max="8" width="4.625" style="0" customWidth="1"/>
    <col min="9" max="9" width="6.625" style="0" customWidth="1"/>
    <col min="10" max="10" width="8.625" style="30" customWidth="1"/>
    <col min="11" max="12" width="6.125" style="30" customWidth="1"/>
    <col min="13" max="13" width="7.125" style="0" customWidth="1"/>
    <col min="14" max="14" width="9.75390625" style="44" customWidth="1"/>
    <col min="15" max="15" width="7.375" style="44" customWidth="1"/>
    <col min="16" max="16" width="8.375" style="30" customWidth="1"/>
    <col min="17" max="17" width="9.75390625" style="0" customWidth="1"/>
    <col min="18" max="18" width="9.625" style="0" customWidth="1"/>
    <col min="19" max="19" width="8.75390625" style="0" customWidth="1"/>
    <col min="20" max="20" width="10.125" style="0" customWidth="1"/>
    <col min="21" max="21" width="9.25390625" style="0" customWidth="1"/>
    <col min="22" max="22" width="6.125" style="0" customWidth="1"/>
    <col min="23" max="25" width="7.375" style="0" customWidth="1"/>
    <col min="26" max="26" width="6.625" style="0" customWidth="1"/>
    <col min="27" max="27" width="7.25390625" style="0" customWidth="1"/>
    <col min="28" max="28" width="7.875" style="0" customWidth="1"/>
    <col min="29" max="29" width="7.25390625" style="0" customWidth="1"/>
    <col min="30" max="30" width="8.125" style="0" customWidth="1"/>
    <col min="31" max="31" width="6.375" style="0" customWidth="1"/>
    <col min="32" max="32" width="5.875" style="0" customWidth="1"/>
    <col min="33" max="33" width="7.125" style="0" customWidth="1"/>
    <col min="34" max="34" width="6.75390625" style="0" customWidth="1"/>
    <col min="35" max="35" width="6.875" style="0" customWidth="1"/>
    <col min="36" max="36" width="6.75390625" style="0" customWidth="1"/>
    <col min="37" max="37" width="7.125" style="0" customWidth="1"/>
    <col min="38" max="38" width="6.25390625" style="0" customWidth="1"/>
    <col min="39" max="39" width="7.25390625" style="0" customWidth="1"/>
    <col min="40" max="40" width="7.25390625" style="48" customWidth="1"/>
    <col min="41" max="41" width="6.875" style="48" customWidth="1"/>
    <col min="42" max="42" width="8.875" style="49" customWidth="1"/>
    <col min="43" max="43" width="8.125" style="86" customWidth="1"/>
    <col min="44" max="44" width="5.875" style="45" customWidth="1"/>
    <col min="45" max="45" width="7.625" style="0" customWidth="1"/>
    <col min="46" max="46" width="7.875" style="41" customWidth="1"/>
    <col min="47" max="47" width="8.125" style="47" customWidth="1"/>
    <col min="48" max="48" width="10.625" style="0" customWidth="1"/>
    <col min="50" max="50" width="6.625" style="0" hidden="1" customWidth="1"/>
    <col min="51" max="52" width="7.625" style="0" hidden="1" customWidth="1"/>
    <col min="53" max="53" width="7.375" style="0" customWidth="1"/>
    <col min="54" max="54" width="8.25390625" style="0" customWidth="1"/>
    <col min="55" max="55" width="7.375" style="0" customWidth="1"/>
    <col min="57" max="57" width="6.875" style="0" customWidth="1"/>
    <col min="59" max="59" width="7.875" style="0" customWidth="1"/>
    <col min="60" max="60" width="6.00390625" style="0" customWidth="1"/>
    <col min="61" max="61" width="8.375" style="0" customWidth="1"/>
  </cols>
  <sheetData>
    <row r="1" spans="10:75" s="53" customFormat="1" ht="20.25" customHeight="1">
      <c r="J1" s="75"/>
      <c r="K1" s="75"/>
      <c r="L1" s="75"/>
      <c r="N1" s="78"/>
      <c r="O1" s="78"/>
      <c r="P1" s="75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188" t="s">
        <v>24</v>
      </c>
      <c r="AO1" s="189"/>
      <c r="AP1" s="189"/>
      <c r="AQ1" s="189"/>
      <c r="AR1" s="190"/>
      <c r="AS1" s="80">
        <v>0</v>
      </c>
      <c r="AT1" s="81" t="s">
        <v>11</v>
      </c>
      <c r="AU1" s="82" t="s">
        <v>12</v>
      </c>
      <c r="AV1" s="80" t="s">
        <v>25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</row>
    <row r="2" spans="4:75" s="53" customFormat="1" ht="12.75">
      <c r="D2" s="53" t="s">
        <v>154</v>
      </c>
      <c r="J2" s="75"/>
      <c r="K2" s="75"/>
      <c r="L2" s="75"/>
      <c r="N2" s="78"/>
      <c r="O2" s="78"/>
      <c r="P2" s="75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188" t="s">
        <v>26</v>
      </c>
      <c r="AO2" s="189"/>
      <c r="AP2" s="189"/>
      <c r="AQ2" s="189"/>
      <c r="AR2" s="190"/>
      <c r="AS2" s="80">
        <v>1</v>
      </c>
      <c r="AT2" s="80">
        <v>4</v>
      </c>
      <c r="AU2" s="83">
        <v>5</v>
      </c>
      <c r="AV2" s="80">
        <f aca="true" t="shared" si="0" ref="AV2:AV7">SUM(AS2:AU2)</f>
        <v>10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</row>
    <row r="3" spans="10:75" s="53" customFormat="1" ht="12.75">
      <c r="J3" s="75"/>
      <c r="K3" s="75"/>
      <c r="L3" s="75"/>
      <c r="N3" s="78"/>
      <c r="O3" s="78"/>
      <c r="P3" s="75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188" t="s">
        <v>27</v>
      </c>
      <c r="AO3" s="189"/>
      <c r="AP3" s="189"/>
      <c r="AQ3" s="189"/>
      <c r="AR3" s="190"/>
      <c r="AS3" s="80">
        <v>1</v>
      </c>
      <c r="AT3" s="80">
        <v>4</v>
      </c>
      <c r="AU3" s="83">
        <v>4</v>
      </c>
      <c r="AV3" s="80">
        <f t="shared" si="0"/>
        <v>9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</row>
    <row r="4" spans="6:75" s="53" customFormat="1" ht="12.75">
      <c r="F4" s="53" t="s">
        <v>98</v>
      </c>
      <c r="J4" s="75"/>
      <c r="K4" s="75"/>
      <c r="L4" s="75"/>
      <c r="N4" s="78"/>
      <c r="O4" s="78"/>
      <c r="P4" s="75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188" t="s">
        <v>28</v>
      </c>
      <c r="AO4" s="189"/>
      <c r="AP4" s="189"/>
      <c r="AQ4" s="189"/>
      <c r="AR4" s="190"/>
      <c r="AS4" s="80">
        <v>6</v>
      </c>
      <c r="AT4" s="80">
        <v>29</v>
      </c>
      <c r="AU4" s="83">
        <v>13</v>
      </c>
      <c r="AV4" s="80">
        <f t="shared" si="0"/>
        <v>48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</row>
    <row r="5" spans="6:75" s="53" customFormat="1" ht="15.75" customHeight="1">
      <c r="F5" s="53" t="s">
        <v>0</v>
      </c>
      <c r="J5" s="75"/>
      <c r="K5" s="75"/>
      <c r="L5" s="75"/>
      <c r="N5" s="78"/>
      <c r="O5" s="78"/>
      <c r="P5" s="75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188" t="s">
        <v>29</v>
      </c>
      <c r="AO5" s="189"/>
      <c r="AP5" s="189"/>
      <c r="AQ5" s="189"/>
      <c r="AR5" s="190"/>
      <c r="AS5" s="80">
        <v>0</v>
      </c>
      <c r="AT5" s="80">
        <f>AT6+AT7</f>
        <v>108.5</v>
      </c>
      <c r="AU5" s="83">
        <f>AU6+AU7</f>
        <v>143</v>
      </c>
      <c r="AV5" s="80">
        <f t="shared" si="0"/>
        <v>251.5</v>
      </c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</row>
    <row r="6" spans="10:75" s="53" customFormat="1" ht="17.25" customHeight="1">
      <c r="J6" s="75"/>
      <c r="K6" s="75"/>
      <c r="L6" s="75"/>
      <c r="N6" s="78"/>
      <c r="O6" s="78"/>
      <c r="P6" s="75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188" t="s">
        <v>30</v>
      </c>
      <c r="AO6" s="189"/>
      <c r="AP6" s="189"/>
      <c r="AQ6" s="189"/>
      <c r="AR6" s="190"/>
      <c r="AS6" s="80">
        <v>0</v>
      </c>
      <c r="AT6" s="80">
        <v>108.5</v>
      </c>
      <c r="AU6" s="84">
        <v>137</v>
      </c>
      <c r="AV6" s="80">
        <f t="shared" si="0"/>
        <v>245.5</v>
      </c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</row>
    <row r="7" spans="1:75" ht="21.75" customHeight="1">
      <c r="A7" s="85"/>
      <c r="B7" s="1"/>
      <c r="C7" s="1"/>
      <c r="D7" s="1"/>
      <c r="E7" s="1"/>
      <c r="F7" s="1"/>
      <c r="G7" s="1"/>
      <c r="H7" s="1"/>
      <c r="I7" s="1"/>
      <c r="J7" s="29"/>
      <c r="K7" s="29"/>
      <c r="L7" s="29"/>
      <c r="M7" s="1"/>
      <c r="N7" s="42"/>
      <c r="O7" s="42"/>
      <c r="P7" s="2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77" t="s">
        <v>136</v>
      </c>
      <c r="AO7" s="178"/>
      <c r="AP7" s="178"/>
      <c r="AQ7" s="178"/>
      <c r="AR7" s="179"/>
      <c r="AS7" s="15">
        <v>0</v>
      </c>
      <c r="AT7" s="15">
        <v>0</v>
      </c>
      <c r="AU7" s="36">
        <v>6</v>
      </c>
      <c r="AV7" s="15">
        <f t="shared" si="0"/>
        <v>6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51" s="89" customFormat="1" ht="15" customHeight="1">
      <c r="A8" s="171" t="s">
        <v>1</v>
      </c>
      <c r="B8" s="164" t="s">
        <v>9</v>
      </c>
      <c r="C8" s="164" t="s">
        <v>2</v>
      </c>
      <c r="D8" s="164" t="s">
        <v>10</v>
      </c>
      <c r="E8" s="164" t="s">
        <v>124</v>
      </c>
      <c r="F8" s="182" t="s">
        <v>8</v>
      </c>
      <c r="G8" s="164" t="s">
        <v>3</v>
      </c>
      <c r="H8" s="164" t="s">
        <v>137</v>
      </c>
      <c r="I8" s="164" t="s">
        <v>4</v>
      </c>
      <c r="J8" s="161" t="s">
        <v>62</v>
      </c>
      <c r="K8" s="161" t="s">
        <v>5</v>
      </c>
      <c r="L8" s="161" t="s">
        <v>123</v>
      </c>
      <c r="M8" s="164" t="s">
        <v>7</v>
      </c>
      <c r="N8" s="180" t="s">
        <v>155</v>
      </c>
      <c r="O8" s="180"/>
      <c r="P8" s="181"/>
      <c r="Q8" s="172" t="s">
        <v>14</v>
      </c>
      <c r="R8" s="173"/>
      <c r="S8" s="174"/>
      <c r="T8" s="164" t="s">
        <v>15</v>
      </c>
      <c r="U8" s="191">
        <v>0.1</v>
      </c>
      <c r="V8" s="185" t="s">
        <v>16</v>
      </c>
      <c r="W8" s="186"/>
      <c r="X8" s="186"/>
      <c r="Y8" s="186"/>
      <c r="Z8" s="186"/>
      <c r="AA8" s="187"/>
      <c r="AB8" s="185" t="s">
        <v>17</v>
      </c>
      <c r="AC8" s="186"/>
      <c r="AD8" s="186"/>
      <c r="AE8" s="186"/>
      <c r="AF8" s="186"/>
      <c r="AG8" s="187"/>
      <c r="AH8" s="185" t="s">
        <v>18</v>
      </c>
      <c r="AI8" s="186"/>
      <c r="AJ8" s="186"/>
      <c r="AK8" s="186"/>
      <c r="AL8" s="186"/>
      <c r="AM8" s="187"/>
      <c r="AN8" s="185" t="s">
        <v>21</v>
      </c>
      <c r="AO8" s="186"/>
      <c r="AP8" s="186"/>
      <c r="AQ8" s="186"/>
      <c r="AR8" s="186"/>
      <c r="AS8" s="187"/>
      <c r="AT8" s="164" t="s">
        <v>139</v>
      </c>
      <c r="AU8" s="164" t="s">
        <v>22</v>
      </c>
      <c r="AV8" s="164" t="s">
        <v>23</v>
      </c>
      <c r="AW8" s="88"/>
      <c r="AX8" s="88"/>
      <c r="AY8" s="88"/>
    </row>
    <row r="9" spans="1:61" s="90" customFormat="1" ht="13.5" customHeight="1">
      <c r="A9" s="171"/>
      <c r="B9" s="165"/>
      <c r="C9" s="165"/>
      <c r="D9" s="165"/>
      <c r="E9" s="165"/>
      <c r="F9" s="183"/>
      <c r="G9" s="165"/>
      <c r="H9" s="165"/>
      <c r="I9" s="165"/>
      <c r="J9" s="162"/>
      <c r="K9" s="162"/>
      <c r="L9" s="162"/>
      <c r="M9" s="165"/>
      <c r="N9" s="169" t="s">
        <v>11</v>
      </c>
      <c r="O9" s="169" t="s">
        <v>12</v>
      </c>
      <c r="P9" s="169" t="s">
        <v>13</v>
      </c>
      <c r="Q9" s="167" t="s">
        <v>11</v>
      </c>
      <c r="R9" s="167" t="s">
        <v>12</v>
      </c>
      <c r="S9" s="167" t="s">
        <v>13</v>
      </c>
      <c r="T9" s="165"/>
      <c r="U9" s="165"/>
      <c r="V9" s="175" t="s">
        <v>11</v>
      </c>
      <c r="W9" s="176"/>
      <c r="X9" s="175" t="s">
        <v>12</v>
      </c>
      <c r="Y9" s="176"/>
      <c r="Z9" s="175" t="s">
        <v>13</v>
      </c>
      <c r="AA9" s="176"/>
      <c r="AB9" s="175" t="s">
        <v>11</v>
      </c>
      <c r="AC9" s="176"/>
      <c r="AD9" s="175" t="s">
        <v>12</v>
      </c>
      <c r="AE9" s="176"/>
      <c r="AF9" s="175" t="s">
        <v>13</v>
      </c>
      <c r="AG9" s="176"/>
      <c r="AH9" s="175" t="s">
        <v>11</v>
      </c>
      <c r="AI9" s="176"/>
      <c r="AJ9" s="175" t="s">
        <v>12</v>
      </c>
      <c r="AK9" s="176"/>
      <c r="AL9" s="175" t="s">
        <v>13</v>
      </c>
      <c r="AM9" s="176"/>
      <c r="AN9" s="175" t="s">
        <v>11</v>
      </c>
      <c r="AO9" s="176"/>
      <c r="AP9" s="175" t="s">
        <v>12</v>
      </c>
      <c r="AQ9" s="176"/>
      <c r="AR9" s="175" t="s">
        <v>13</v>
      </c>
      <c r="AS9" s="176"/>
      <c r="AT9" s="165"/>
      <c r="AU9" s="165"/>
      <c r="AV9" s="165"/>
      <c r="AW9" s="88"/>
      <c r="AX9" s="88"/>
      <c r="AY9" s="88"/>
      <c r="BA9" s="160" t="s">
        <v>117</v>
      </c>
      <c r="BB9" s="160"/>
      <c r="BC9" s="160"/>
      <c r="BD9" s="160" t="s">
        <v>118</v>
      </c>
      <c r="BE9" s="160"/>
      <c r="BF9" s="160"/>
      <c r="BG9" s="160" t="s">
        <v>93</v>
      </c>
      <c r="BH9" s="160"/>
      <c r="BI9" s="160"/>
    </row>
    <row r="10" spans="1:61" s="90" customFormat="1" ht="32.25" customHeight="1">
      <c r="A10" s="171"/>
      <c r="B10" s="166"/>
      <c r="C10" s="166"/>
      <c r="D10" s="166"/>
      <c r="E10" s="166"/>
      <c r="F10" s="184"/>
      <c r="G10" s="166"/>
      <c r="H10" s="166"/>
      <c r="I10" s="166"/>
      <c r="J10" s="163"/>
      <c r="K10" s="163"/>
      <c r="L10" s="163"/>
      <c r="M10" s="166"/>
      <c r="N10" s="170"/>
      <c r="O10" s="170"/>
      <c r="P10" s="170"/>
      <c r="Q10" s="168"/>
      <c r="R10" s="168"/>
      <c r="S10" s="168"/>
      <c r="T10" s="166"/>
      <c r="U10" s="166"/>
      <c r="V10" s="91">
        <v>0.5</v>
      </c>
      <c r="W10" s="91">
        <v>1</v>
      </c>
      <c r="X10" s="91">
        <v>0.5</v>
      </c>
      <c r="Y10" s="91">
        <v>1</v>
      </c>
      <c r="Z10" s="91">
        <v>0.5</v>
      </c>
      <c r="AA10" s="91">
        <v>1</v>
      </c>
      <c r="AB10" s="91">
        <v>0.5</v>
      </c>
      <c r="AC10" s="91">
        <v>1</v>
      </c>
      <c r="AD10" s="91">
        <v>0.5</v>
      </c>
      <c r="AE10" s="91">
        <v>1</v>
      </c>
      <c r="AF10" s="91">
        <v>0.5</v>
      </c>
      <c r="AG10" s="91">
        <v>1</v>
      </c>
      <c r="AH10" s="91" t="s">
        <v>19</v>
      </c>
      <c r="AI10" s="91" t="s">
        <v>20</v>
      </c>
      <c r="AJ10" s="91" t="s">
        <v>19</v>
      </c>
      <c r="AK10" s="91" t="s">
        <v>20</v>
      </c>
      <c r="AL10" s="91" t="s">
        <v>19</v>
      </c>
      <c r="AM10" s="91" t="s">
        <v>20</v>
      </c>
      <c r="AN10" s="91">
        <v>0.5</v>
      </c>
      <c r="AO10" s="91">
        <v>1</v>
      </c>
      <c r="AP10" s="91">
        <v>0.5</v>
      </c>
      <c r="AQ10" s="92">
        <v>1</v>
      </c>
      <c r="AR10" s="91">
        <v>0.5</v>
      </c>
      <c r="AS10" s="91">
        <v>1</v>
      </c>
      <c r="AT10" s="166"/>
      <c r="AU10" s="166"/>
      <c r="AV10" s="166"/>
      <c r="AW10" s="88"/>
      <c r="AX10" s="88"/>
      <c r="AY10" s="88"/>
      <c r="BA10" s="93" t="s">
        <v>119</v>
      </c>
      <c r="BB10" s="94" t="s">
        <v>120</v>
      </c>
      <c r="BC10" s="95" t="s">
        <v>20</v>
      </c>
      <c r="BD10" s="95" t="s">
        <v>121</v>
      </c>
      <c r="BE10" s="95" t="s">
        <v>19</v>
      </c>
      <c r="BF10" s="95" t="s">
        <v>20</v>
      </c>
      <c r="BG10" s="95" t="s">
        <v>122</v>
      </c>
      <c r="BH10" s="95" t="s">
        <v>19</v>
      </c>
      <c r="BI10" s="95" t="s">
        <v>20</v>
      </c>
    </row>
    <row r="11" spans="1:61" s="116" customFormat="1" ht="20.25" customHeight="1">
      <c r="A11" s="142">
        <v>1</v>
      </c>
      <c r="B11" s="97" t="s">
        <v>99</v>
      </c>
      <c r="C11" s="97" t="s">
        <v>36</v>
      </c>
      <c r="D11" s="97" t="s">
        <v>59</v>
      </c>
      <c r="E11" s="97" t="s">
        <v>125</v>
      </c>
      <c r="F11" s="97" t="s">
        <v>100</v>
      </c>
      <c r="G11" s="97" t="s">
        <v>80</v>
      </c>
      <c r="H11" s="97">
        <v>18</v>
      </c>
      <c r="I11" s="98">
        <f>(1/18)*J11</f>
        <v>1.1111111111111112</v>
      </c>
      <c r="J11" s="99">
        <f>N11+O11+P11</f>
        <v>20</v>
      </c>
      <c r="K11" s="100">
        <v>17697</v>
      </c>
      <c r="L11" s="100">
        <v>4.52</v>
      </c>
      <c r="M11" s="101">
        <f>K11*L11</f>
        <v>79990.43999999999</v>
      </c>
      <c r="N11" s="102">
        <v>20</v>
      </c>
      <c r="O11" s="103"/>
      <c r="P11" s="102"/>
      <c r="Q11" s="104">
        <f aca="true" t="shared" si="1" ref="Q11:Q30">(M11/18)*N11</f>
        <v>88878.26666666666</v>
      </c>
      <c r="R11" s="104">
        <f aca="true" t="shared" si="2" ref="R11:R30">(M11/18)*O11</f>
        <v>0</v>
      </c>
      <c r="S11" s="104">
        <f aca="true" t="shared" si="3" ref="S11:S30">(M11/18)*P11</f>
        <v>0</v>
      </c>
      <c r="T11" s="105">
        <f aca="true" t="shared" si="4" ref="T11:T30">(Q11+R11+S11)*25%</f>
        <v>22219.566666666666</v>
      </c>
      <c r="U11" s="105">
        <f>(T11+S11+R11+Q11)*10%</f>
        <v>11109.783333333333</v>
      </c>
      <c r="V11" s="106">
        <v>14</v>
      </c>
      <c r="W11" s="97"/>
      <c r="X11" s="106"/>
      <c r="Y11" s="106"/>
      <c r="Z11" s="106"/>
      <c r="AA11" s="106"/>
      <c r="AB11" s="106">
        <f>((K11/J11)*V11)*0.1</f>
        <v>1238.79</v>
      </c>
      <c r="AC11" s="101"/>
      <c r="AD11" s="106">
        <f>((K11/J11)*X11)*0.1</f>
        <v>0</v>
      </c>
      <c r="AE11" s="101"/>
      <c r="AF11" s="106">
        <f>((K11/J11)*Z11)*0.1</f>
        <v>0</v>
      </c>
      <c r="AG11" s="101"/>
      <c r="AH11" s="97"/>
      <c r="AI11" s="106">
        <f>((K11/J11)*AH11)*0.25</f>
        <v>0</v>
      </c>
      <c r="AJ11" s="97"/>
      <c r="AK11" s="106">
        <f>((K11/J11)*AJ11)*0.25</f>
        <v>0</v>
      </c>
      <c r="AL11" s="97"/>
      <c r="AM11" s="106">
        <f>((K11/J11)*AL11)*0.25</f>
        <v>0</v>
      </c>
      <c r="AN11" s="97">
        <v>2212</v>
      </c>
      <c r="AO11" s="107"/>
      <c r="AP11" s="108"/>
      <c r="AQ11" s="109"/>
      <c r="AR11" s="110"/>
      <c r="AS11" s="110"/>
      <c r="AT11" s="97"/>
      <c r="AU11" s="96"/>
      <c r="AV11" s="105">
        <f>Q11+R11+S11+T11+U11+AB11+AD11+AF11+AN11+AP11+AR11+AT11+AU11</f>
        <v>125658.40666666666</v>
      </c>
      <c r="AW11" s="111"/>
      <c r="AX11" s="112">
        <v>0.3</v>
      </c>
      <c r="AY11" s="112">
        <v>0.35</v>
      </c>
      <c r="AZ11" s="113">
        <v>0.4</v>
      </c>
      <c r="BA11" s="114">
        <f>(1/18)*BB11</f>
        <v>1.1111111111111112</v>
      </c>
      <c r="BB11" s="115">
        <f>J11</f>
        <v>20</v>
      </c>
      <c r="BC11" s="115">
        <f aca="true" t="shared" si="5" ref="BC11:BC30">(((M11*1.25)*AX11)/H11)*BB11</f>
        <v>33329.34999999999</v>
      </c>
      <c r="BD11" s="114"/>
      <c r="BE11" s="115"/>
      <c r="BF11" s="115">
        <f aca="true" t="shared" si="6" ref="BF11:BF30">((M11*AX11)/18)*BE11</f>
        <v>0</v>
      </c>
      <c r="BG11" s="114">
        <f>(1/18)*BH11</f>
        <v>1.1111111111111112</v>
      </c>
      <c r="BH11" s="115">
        <v>20</v>
      </c>
      <c r="BI11" s="115">
        <f aca="true" t="shared" si="7" ref="BI11:BI30">((M11*AY11)/18)*BH11</f>
        <v>31107.39333333333</v>
      </c>
    </row>
    <row r="12" spans="1:61" s="116" customFormat="1" ht="16.5" customHeight="1">
      <c r="A12" s="142">
        <v>2</v>
      </c>
      <c r="B12" s="117" t="s">
        <v>67</v>
      </c>
      <c r="C12" s="118" t="s">
        <v>35</v>
      </c>
      <c r="D12" s="97" t="s">
        <v>40</v>
      </c>
      <c r="E12" s="97" t="s">
        <v>127</v>
      </c>
      <c r="F12" s="97" t="s">
        <v>81</v>
      </c>
      <c r="G12" s="97" t="s">
        <v>74</v>
      </c>
      <c r="H12" s="97">
        <v>18</v>
      </c>
      <c r="I12" s="98">
        <f aca="true" t="shared" si="8" ref="I12:I30">(1/18)*J12</f>
        <v>0.4444444444444444</v>
      </c>
      <c r="J12" s="99">
        <f aca="true" t="shared" si="9" ref="J12:J28">N12+O12+P12</f>
        <v>8</v>
      </c>
      <c r="K12" s="100">
        <v>17697</v>
      </c>
      <c r="L12" s="100">
        <v>5.16</v>
      </c>
      <c r="M12" s="101">
        <f aca="true" t="shared" si="10" ref="M12:M28">K12*L12</f>
        <v>91316.52</v>
      </c>
      <c r="N12" s="102"/>
      <c r="O12" s="103">
        <v>8</v>
      </c>
      <c r="P12" s="102"/>
      <c r="Q12" s="104">
        <f t="shared" si="1"/>
        <v>0</v>
      </c>
      <c r="R12" s="104">
        <f t="shared" si="2"/>
        <v>40585.12</v>
      </c>
      <c r="S12" s="104">
        <f t="shared" si="3"/>
        <v>0</v>
      </c>
      <c r="T12" s="105">
        <f t="shared" si="4"/>
        <v>10146.28</v>
      </c>
      <c r="U12" s="105">
        <f aca="true" t="shared" si="11" ref="U12:U30">(T12+S12+R12+Q12)*10%</f>
        <v>5073.14</v>
      </c>
      <c r="V12" s="106"/>
      <c r="W12" s="97"/>
      <c r="X12" s="106"/>
      <c r="Y12" s="106"/>
      <c r="Z12" s="106"/>
      <c r="AA12" s="106"/>
      <c r="AB12" s="106">
        <f aca="true" t="shared" si="12" ref="AB12:AB30">((K12/J12)*V12)*0.1</f>
        <v>0</v>
      </c>
      <c r="AC12" s="101"/>
      <c r="AD12" s="106">
        <f aca="true" t="shared" si="13" ref="AD12:AD30">((K12/J12)*X12)*0.1</f>
        <v>0</v>
      </c>
      <c r="AE12" s="101"/>
      <c r="AF12" s="106">
        <f aca="true" t="shared" si="14" ref="AF12:AF30">((K12/J12)*Z12)*0.1</f>
        <v>0</v>
      </c>
      <c r="AG12" s="101"/>
      <c r="AH12" s="97"/>
      <c r="AI12" s="106">
        <f>((K12/J12)*AH12)*0.25</f>
        <v>0</v>
      </c>
      <c r="AJ12" s="97"/>
      <c r="AK12" s="106">
        <f>((K12/J12)*AJ12)*0.25</f>
        <v>0</v>
      </c>
      <c r="AL12" s="97"/>
      <c r="AM12" s="106">
        <f>((K12/J12)*AL12)*0.25</f>
        <v>0</v>
      </c>
      <c r="AN12" s="97"/>
      <c r="AO12" s="107"/>
      <c r="AP12" s="108"/>
      <c r="AQ12" s="109"/>
      <c r="AR12" s="110"/>
      <c r="AS12" s="110"/>
      <c r="AT12" s="97"/>
      <c r="AU12" s="96">
        <v>3539</v>
      </c>
      <c r="AV12" s="105">
        <f aca="true" t="shared" si="15" ref="AV12:AV30">Q12+R12+S12+T12+U12+AB12+AD12+AF12+AN12+AP12+AR12+AT12+AU12</f>
        <v>59343.54</v>
      </c>
      <c r="AW12" s="111"/>
      <c r="AX12" s="112">
        <v>0.3</v>
      </c>
      <c r="AY12" s="112">
        <v>0.35</v>
      </c>
      <c r="AZ12" s="113">
        <v>0.4</v>
      </c>
      <c r="BA12" s="114">
        <f aca="true" t="shared" si="16" ref="BA12:BA30">(1/18)*BB12</f>
        <v>0.4444444444444444</v>
      </c>
      <c r="BB12" s="115">
        <f aca="true" t="shared" si="17" ref="BB12:BB30">J12</f>
        <v>8</v>
      </c>
      <c r="BC12" s="115">
        <f t="shared" si="5"/>
        <v>15219.42</v>
      </c>
      <c r="BD12" s="114">
        <f>(1/18)*BE12</f>
        <v>0.4444444444444444</v>
      </c>
      <c r="BE12" s="115">
        <v>8</v>
      </c>
      <c r="BF12" s="115">
        <f t="shared" si="6"/>
        <v>12175.536</v>
      </c>
      <c r="BG12" s="114"/>
      <c r="BH12" s="115"/>
      <c r="BI12" s="115">
        <f t="shared" si="7"/>
        <v>0</v>
      </c>
    </row>
    <row r="13" spans="1:61" s="116" customFormat="1" ht="16.5" customHeight="1">
      <c r="A13" s="142">
        <v>3</v>
      </c>
      <c r="B13" s="117" t="s">
        <v>33</v>
      </c>
      <c r="C13" s="119" t="s">
        <v>35</v>
      </c>
      <c r="D13" s="97"/>
      <c r="E13" s="97" t="s">
        <v>128</v>
      </c>
      <c r="F13" s="97">
        <v>1</v>
      </c>
      <c r="G13" s="97" t="s">
        <v>73</v>
      </c>
      <c r="H13" s="97">
        <v>18</v>
      </c>
      <c r="I13" s="98">
        <f t="shared" si="8"/>
        <v>0.8888888888888888</v>
      </c>
      <c r="J13" s="99">
        <f t="shared" si="9"/>
        <v>16</v>
      </c>
      <c r="K13" s="100">
        <v>17697</v>
      </c>
      <c r="L13" s="100">
        <v>4.14</v>
      </c>
      <c r="M13" s="101">
        <f>K13*L13</f>
        <v>73265.57999999999</v>
      </c>
      <c r="N13" s="102"/>
      <c r="O13" s="103">
        <v>16</v>
      </c>
      <c r="P13" s="102"/>
      <c r="Q13" s="104">
        <f t="shared" si="1"/>
        <v>0</v>
      </c>
      <c r="R13" s="104">
        <f t="shared" si="2"/>
        <v>65124.95999999999</v>
      </c>
      <c r="S13" s="104">
        <f t="shared" si="3"/>
        <v>0</v>
      </c>
      <c r="T13" s="105">
        <f t="shared" si="4"/>
        <v>16281.239999999998</v>
      </c>
      <c r="U13" s="105">
        <f t="shared" si="11"/>
        <v>8140.619999999999</v>
      </c>
      <c r="V13" s="106"/>
      <c r="W13" s="97"/>
      <c r="X13" s="106"/>
      <c r="Y13" s="106"/>
      <c r="Z13" s="106"/>
      <c r="AA13" s="106"/>
      <c r="AB13" s="106">
        <f t="shared" si="12"/>
        <v>0</v>
      </c>
      <c r="AC13" s="101"/>
      <c r="AD13" s="106">
        <f t="shared" si="13"/>
        <v>0</v>
      </c>
      <c r="AE13" s="101"/>
      <c r="AF13" s="106">
        <f t="shared" si="14"/>
        <v>0</v>
      </c>
      <c r="AG13" s="101"/>
      <c r="AH13" s="97"/>
      <c r="AI13" s="106">
        <f>((K13/J13)*AH13)*0.25</f>
        <v>0</v>
      </c>
      <c r="AJ13" s="97"/>
      <c r="AK13" s="106">
        <f>((K13/J13)*AJ13)*0.25</f>
        <v>0</v>
      </c>
      <c r="AL13" s="97"/>
      <c r="AM13" s="106">
        <f>((K13/J13)*AL13)*0.25</f>
        <v>0</v>
      </c>
      <c r="AN13" s="120"/>
      <c r="AO13" s="107"/>
      <c r="AP13" s="120">
        <v>2655</v>
      </c>
      <c r="AQ13" s="109"/>
      <c r="AR13" s="110"/>
      <c r="AS13" s="110"/>
      <c r="AT13" s="96"/>
      <c r="AU13" s="96">
        <v>3539</v>
      </c>
      <c r="AV13" s="105">
        <f t="shared" si="15"/>
        <v>95740.81999999998</v>
      </c>
      <c r="AW13" s="111"/>
      <c r="AX13" s="112">
        <v>0.3</v>
      </c>
      <c r="AY13" s="112">
        <v>0.35</v>
      </c>
      <c r="AZ13" s="113">
        <v>0.4</v>
      </c>
      <c r="BA13" s="114">
        <f t="shared" si="16"/>
        <v>0.8888888888888888</v>
      </c>
      <c r="BB13" s="115">
        <f t="shared" si="17"/>
        <v>16</v>
      </c>
      <c r="BC13" s="115">
        <f t="shared" si="5"/>
        <v>24421.859999999993</v>
      </c>
      <c r="BD13" s="114"/>
      <c r="BE13" s="115"/>
      <c r="BF13" s="115">
        <f t="shared" si="6"/>
        <v>0</v>
      </c>
      <c r="BG13" s="114"/>
      <c r="BH13" s="115"/>
      <c r="BI13" s="115">
        <f t="shared" si="7"/>
        <v>0</v>
      </c>
    </row>
    <row r="14" spans="1:61" s="127" customFormat="1" ht="19.5" customHeight="1">
      <c r="A14" s="142">
        <v>4</v>
      </c>
      <c r="B14" s="102" t="s">
        <v>32</v>
      </c>
      <c r="C14" s="102" t="s">
        <v>35</v>
      </c>
      <c r="D14" s="102" t="s">
        <v>89</v>
      </c>
      <c r="E14" s="102" t="s">
        <v>126</v>
      </c>
      <c r="F14" s="102" t="s">
        <v>102</v>
      </c>
      <c r="G14" s="102" t="s">
        <v>80</v>
      </c>
      <c r="H14" s="97">
        <v>18</v>
      </c>
      <c r="I14" s="98">
        <f t="shared" si="8"/>
        <v>0.6666666666666666</v>
      </c>
      <c r="J14" s="99">
        <f t="shared" si="9"/>
        <v>12</v>
      </c>
      <c r="K14" s="100">
        <v>17697</v>
      </c>
      <c r="L14" s="100">
        <v>5.2</v>
      </c>
      <c r="M14" s="101">
        <f t="shared" si="10"/>
        <v>92024.40000000001</v>
      </c>
      <c r="N14" s="102"/>
      <c r="O14" s="103">
        <v>12</v>
      </c>
      <c r="P14" s="102"/>
      <c r="Q14" s="121">
        <f t="shared" si="1"/>
        <v>0</v>
      </c>
      <c r="R14" s="121">
        <f t="shared" si="2"/>
        <v>61349.600000000006</v>
      </c>
      <c r="S14" s="121">
        <f t="shared" si="3"/>
        <v>0</v>
      </c>
      <c r="T14" s="105">
        <f t="shared" si="4"/>
        <v>15337.400000000001</v>
      </c>
      <c r="U14" s="105">
        <f t="shared" si="11"/>
        <v>7668.700000000001</v>
      </c>
      <c r="V14" s="103"/>
      <c r="W14" s="102"/>
      <c r="X14" s="103">
        <v>10</v>
      </c>
      <c r="Y14" s="103"/>
      <c r="Z14" s="103"/>
      <c r="AA14" s="103"/>
      <c r="AB14" s="106">
        <f t="shared" si="12"/>
        <v>0</v>
      </c>
      <c r="AC14" s="122"/>
      <c r="AD14" s="106">
        <f t="shared" si="13"/>
        <v>1474.75</v>
      </c>
      <c r="AE14" s="122"/>
      <c r="AF14" s="106">
        <f t="shared" si="14"/>
        <v>0</v>
      </c>
      <c r="AG14" s="122"/>
      <c r="AH14" s="102"/>
      <c r="AI14" s="103">
        <f>((K14/J14)*AH14)*0.25</f>
        <v>0</v>
      </c>
      <c r="AJ14" s="102"/>
      <c r="AK14" s="103">
        <f>((K14/J14)*AJ14)*0.25</f>
        <v>0</v>
      </c>
      <c r="AL14" s="102"/>
      <c r="AM14" s="103">
        <f>((K14/J14)*AL14)*0.25</f>
        <v>0</v>
      </c>
      <c r="AN14" s="109"/>
      <c r="AO14" s="109"/>
      <c r="AP14" s="123"/>
      <c r="AQ14" s="109"/>
      <c r="AR14" s="124"/>
      <c r="AS14" s="124"/>
      <c r="AT14" s="102"/>
      <c r="AU14" s="125">
        <v>3539</v>
      </c>
      <c r="AV14" s="105">
        <f t="shared" si="15"/>
        <v>89369.45</v>
      </c>
      <c r="AW14" s="126"/>
      <c r="AX14" s="112">
        <v>0.3</v>
      </c>
      <c r="AY14" s="112">
        <v>0.35</v>
      </c>
      <c r="AZ14" s="113">
        <v>0.4</v>
      </c>
      <c r="BA14" s="114">
        <f t="shared" si="16"/>
        <v>0.6666666666666666</v>
      </c>
      <c r="BB14" s="115">
        <f t="shared" si="17"/>
        <v>12</v>
      </c>
      <c r="BC14" s="115">
        <f t="shared" si="5"/>
        <v>23006.100000000002</v>
      </c>
      <c r="BD14" s="114"/>
      <c r="BE14" s="115"/>
      <c r="BF14" s="115">
        <f t="shared" si="6"/>
        <v>0</v>
      </c>
      <c r="BG14" s="114"/>
      <c r="BH14" s="115"/>
      <c r="BI14" s="115">
        <f t="shared" si="7"/>
        <v>0</v>
      </c>
    </row>
    <row r="15" spans="1:61" s="127" customFormat="1" ht="15.75" customHeight="1">
      <c r="A15" s="142">
        <v>5</v>
      </c>
      <c r="B15" s="128" t="s">
        <v>69</v>
      </c>
      <c r="C15" s="100" t="s">
        <v>35</v>
      </c>
      <c r="D15" s="102" t="s">
        <v>103</v>
      </c>
      <c r="E15" s="102" t="s">
        <v>126</v>
      </c>
      <c r="F15" s="102" t="s">
        <v>104</v>
      </c>
      <c r="G15" s="102" t="s">
        <v>80</v>
      </c>
      <c r="H15" s="97">
        <v>18</v>
      </c>
      <c r="I15" s="98">
        <f t="shared" si="8"/>
        <v>1.1111111111111112</v>
      </c>
      <c r="J15" s="99">
        <f t="shared" si="9"/>
        <v>20</v>
      </c>
      <c r="K15" s="100">
        <v>17697</v>
      </c>
      <c r="L15" s="100">
        <v>5.12</v>
      </c>
      <c r="M15" s="101">
        <f t="shared" si="10"/>
        <v>90608.64</v>
      </c>
      <c r="N15" s="102"/>
      <c r="O15" s="103">
        <v>20</v>
      </c>
      <c r="P15" s="102"/>
      <c r="Q15" s="121">
        <f t="shared" si="1"/>
        <v>0</v>
      </c>
      <c r="R15" s="121">
        <f t="shared" si="2"/>
        <v>100676.26666666666</v>
      </c>
      <c r="S15" s="121">
        <f t="shared" si="3"/>
        <v>0</v>
      </c>
      <c r="T15" s="105">
        <f t="shared" si="4"/>
        <v>25169.066666666666</v>
      </c>
      <c r="U15" s="105">
        <f t="shared" si="11"/>
        <v>12584.533333333333</v>
      </c>
      <c r="V15" s="103"/>
      <c r="W15" s="102"/>
      <c r="X15" s="103">
        <v>18</v>
      </c>
      <c r="Y15" s="103"/>
      <c r="Z15" s="103"/>
      <c r="AA15" s="103"/>
      <c r="AB15" s="106">
        <f t="shared" si="12"/>
        <v>0</v>
      </c>
      <c r="AC15" s="122"/>
      <c r="AD15" s="106">
        <f t="shared" si="13"/>
        <v>1592.7300000000002</v>
      </c>
      <c r="AE15" s="122"/>
      <c r="AF15" s="106">
        <f t="shared" si="14"/>
        <v>0</v>
      </c>
      <c r="AG15" s="122"/>
      <c r="AH15" s="102"/>
      <c r="AI15" s="103"/>
      <c r="AJ15" s="102"/>
      <c r="AK15" s="103"/>
      <c r="AL15" s="102"/>
      <c r="AM15" s="103"/>
      <c r="AN15" s="109"/>
      <c r="AO15" s="109"/>
      <c r="AP15" s="123">
        <v>2655</v>
      </c>
      <c r="AQ15" s="109"/>
      <c r="AR15" s="124"/>
      <c r="AS15" s="124"/>
      <c r="AT15" s="102"/>
      <c r="AU15" s="125">
        <v>3539</v>
      </c>
      <c r="AV15" s="105">
        <f t="shared" si="15"/>
        <v>146216.59666666668</v>
      </c>
      <c r="AW15" s="126"/>
      <c r="AX15" s="112">
        <v>0.3</v>
      </c>
      <c r="AY15" s="112">
        <v>0.35</v>
      </c>
      <c r="AZ15" s="113">
        <v>0.4</v>
      </c>
      <c r="BA15" s="114">
        <f t="shared" si="16"/>
        <v>1.1111111111111112</v>
      </c>
      <c r="BB15" s="115">
        <f t="shared" si="17"/>
        <v>20</v>
      </c>
      <c r="BC15" s="115">
        <f t="shared" si="5"/>
        <v>37753.6</v>
      </c>
      <c r="BD15" s="114"/>
      <c r="BE15" s="115"/>
      <c r="BF15" s="115">
        <f t="shared" si="6"/>
        <v>0</v>
      </c>
      <c r="BG15" s="114"/>
      <c r="BH15" s="115"/>
      <c r="BI15" s="115">
        <f t="shared" si="7"/>
        <v>0</v>
      </c>
    </row>
    <row r="16" spans="1:61" s="127" customFormat="1" ht="16.5" customHeight="1">
      <c r="A16" s="142">
        <v>6</v>
      </c>
      <c r="B16" s="102" t="s">
        <v>106</v>
      </c>
      <c r="C16" s="102" t="s">
        <v>85</v>
      </c>
      <c r="D16" s="102" t="s">
        <v>88</v>
      </c>
      <c r="E16" s="102" t="s">
        <v>129</v>
      </c>
      <c r="F16" s="102" t="s">
        <v>105</v>
      </c>
      <c r="G16" s="102" t="s">
        <v>131</v>
      </c>
      <c r="H16" s="97">
        <v>18</v>
      </c>
      <c r="I16" s="98">
        <f t="shared" si="8"/>
        <v>1.1666666666666665</v>
      </c>
      <c r="J16" s="99">
        <f t="shared" si="9"/>
        <v>21</v>
      </c>
      <c r="K16" s="100">
        <v>17697</v>
      </c>
      <c r="L16" s="100">
        <v>3.91</v>
      </c>
      <c r="M16" s="101">
        <f t="shared" si="10"/>
        <v>69195.27</v>
      </c>
      <c r="N16" s="102">
        <v>21</v>
      </c>
      <c r="O16" s="103"/>
      <c r="P16" s="102"/>
      <c r="Q16" s="121">
        <f t="shared" si="1"/>
        <v>80727.815</v>
      </c>
      <c r="R16" s="121">
        <f t="shared" si="2"/>
        <v>0</v>
      </c>
      <c r="S16" s="121">
        <f t="shared" si="3"/>
        <v>0</v>
      </c>
      <c r="T16" s="105">
        <f t="shared" si="4"/>
        <v>20181.95375</v>
      </c>
      <c r="U16" s="105">
        <f t="shared" si="11"/>
        <v>10090.976875</v>
      </c>
      <c r="V16" s="103">
        <v>14</v>
      </c>
      <c r="W16" s="102"/>
      <c r="X16" s="103"/>
      <c r="Y16" s="103"/>
      <c r="Z16" s="103"/>
      <c r="AA16" s="103"/>
      <c r="AB16" s="106">
        <f t="shared" si="12"/>
        <v>1179.8</v>
      </c>
      <c r="AC16" s="122"/>
      <c r="AD16" s="106">
        <f t="shared" si="13"/>
        <v>0</v>
      </c>
      <c r="AE16" s="122"/>
      <c r="AF16" s="106">
        <f t="shared" si="14"/>
        <v>0</v>
      </c>
      <c r="AG16" s="122"/>
      <c r="AH16" s="102"/>
      <c r="AI16" s="103">
        <f aca="true" t="shared" si="18" ref="AI16:AI21">((K16/J16)*AH16)*0.25</f>
        <v>0</v>
      </c>
      <c r="AJ16" s="102"/>
      <c r="AK16" s="103">
        <f aca="true" t="shared" si="19" ref="AK16:AK21">((K16/J16)*AJ16)*0.25</f>
        <v>0</v>
      </c>
      <c r="AL16" s="102"/>
      <c r="AM16" s="103">
        <f aca="true" t="shared" si="20" ref="AM16:AM21">((K16/J16)*AL16)*0.25</f>
        <v>0</v>
      </c>
      <c r="AN16" s="102">
        <v>2212</v>
      </c>
      <c r="AO16" s="102"/>
      <c r="AP16" s="123"/>
      <c r="AQ16" s="122"/>
      <c r="AR16" s="124"/>
      <c r="AS16" s="124"/>
      <c r="AT16" s="102"/>
      <c r="AU16" s="125"/>
      <c r="AV16" s="105">
        <f t="shared" si="15"/>
        <v>114392.54562500001</v>
      </c>
      <c r="AW16" s="126"/>
      <c r="AX16" s="112">
        <v>0.3</v>
      </c>
      <c r="AY16" s="112">
        <v>0.35</v>
      </c>
      <c r="AZ16" s="113">
        <v>0.4</v>
      </c>
      <c r="BA16" s="114">
        <f t="shared" si="16"/>
        <v>1.1666666666666665</v>
      </c>
      <c r="BB16" s="115">
        <f t="shared" si="17"/>
        <v>21</v>
      </c>
      <c r="BC16" s="115">
        <f t="shared" si="5"/>
        <v>30272.930625000005</v>
      </c>
      <c r="BD16" s="114">
        <f>(1/18)*BE16</f>
        <v>1.1666666666666665</v>
      </c>
      <c r="BE16" s="115">
        <v>21</v>
      </c>
      <c r="BF16" s="115">
        <f t="shared" si="6"/>
        <v>24218.3445</v>
      </c>
      <c r="BG16" s="114"/>
      <c r="BH16" s="115"/>
      <c r="BI16" s="115">
        <f t="shared" si="7"/>
        <v>0</v>
      </c>
    </row>
    <row r="17" spans="1:61" s="127" customFormat="1" ht="15" customHeight="1">
      <c r="A17" s="142">
        <v>7</v>
      </c>
      <c r="B17" s="102" t="s">
        <v>107</v>
      </c>
      <c r="C17" s="102" t="s">
        <v>35</v>
      </c>
      <c r="D17" s="102" t="s">
        <v>51</v>
      </c>
      <c r="E17" s="102" t="s">
        <v>126</v>
      </c>
      <c r="F17" s="102" t="s">
        <v>108</v>
      </c>
      <c r="G17" s="102" t="s">
        <v>80</v>
      </c>
      <c r="H17" s="97">
        <v>18</v>
      </c>
      <c r="I17" s="98">
        <f t="shared" si="8"/>
        <v>1.1111111111111112</v>
      </c>
      <c r="J17" s="99">
        <f t="shared" si="9"/>
        <v>20</v>
      </c>
      <c r="K17" s="100">
        <v>17697</v>
      </c>
      <c r="L17" s="100">
        <v>5.2</v>
      </c>
      <c r="M17" s="101">
        <f t="shared" si="10"/>
        <v>92024.40000000001</v>
      </c>
      <c r="N17" s="102">
        <v>20</v>
      </c>
      <c r="O17" s="103"/>
      <c r="P17" s="102"/>
      <c r="Q17" s="121">
        <f t="shared" si="1"/>
        <v>102249.33333333334</v>
      </c>
      <c r="R17" s="121">
        <f t="shared" si="2"/>
        <v>0</v>
      </c>
      <c r="S17" s="121">
        <f t="shared" si="3"/>
        <v>0</v>
      </c>
      <c r="T17" s="105">
        <f t="shared" si="4"/>
        <v>25562.333333333336</v>
      </c>
      <c r="U17" s="105">
        <f t="shared" si="11"/>
        <v>12781.16666666667</v>
      </c>
      <c r="V17" s="103">
        <v>14</v>
      </c>
      <c r="W17" s="102"/>
      <c r="X17" s="103"/>
      <c r="Y17" s="103"/>
      <c r="Z17" s="103"/>
      <c r="AA17" s="103"/>
      <c r="AB17" s="106">
        <f t="shared" si="12"/>
        <v>1238.79</v>
      </c>
      <c r="AC17" s="122"/>
      <c r="AD17" s="106">
        <f t="shared" si="13"/>
        <v>0</v>
      </c>
      <c r="AE17" s="122"/>
      <c r="AF17" s="106">
        <f t="shared" si="14"/>
        <v>0</v>
      </c>
      <c r="AG17" s="122"/>
      <c r="AH17" s="102"/>
      <c r="AI17" s="103">
        <f t="shared" si="18"/>
        <v>0</v>
      </c>
      <c r="AJ17" s="102"/>
      <c r="AK17" s="103">
        <f t="shared" si="19"/>
        <v>0</v>
      </c>
      <c r="AL17" s="102"/>
      <c r="AM17" s="103">
        <f t="shared" si="20"/>
        <v>0</v>
      </c>
      <c r="AN17" s="102">
        <v>2212</v>
      </c>
      <c r="AO17" s="102"/>
      <c r="AP17" s="123"/>
      <c r="AQ17" s="122"/>
      <c r="AR17" s="124"/>
      <c r="AS17" s="124"/>
      <c r="AT17" s="102"/>
      <c r="AU17" s="125"/>
      <c r="AV17" s="105">
        <f t="shared" si="15"/>
        <v>144043.62333333335</v>
      </c>
      <c r="AW17" s="126"/>
      <c r="AX17" s="112">
        <v>0.3</v>
      </c>
      <c r="AY17" s="112">
        <v>0.35</v>
      </c>
      <c r="AZ17" s="113">
        <v>0.4</v>
      </c>
      <c r="BA17" s="114">
        <f t="shared" si="16"/>
        <v>1.1111111111111112</v>
      </c>
      <c r="BB17" s="115">
        <f t="shared" si="17"/>
        <v>20</v>
      </c>
      <c r="BC17" s="115">
        <f t="shared" si="5"/>
        <v>38343.5</v>
      </c>
      <c r="BD17" s="114"/>
      <c r="BE17" s="115"/>
      <c r="BF17" s="115">
        <f t="shared" si="6"/>
        <v>0</v>
      </c>
      <c r="BG17" s="114">
        <f aca="true" t="shared" si="21" ref="BG17:BG22">(1/18)*BH17</f>
        <v>1.1111111111111112</v>
      </c>
      <c r="BH17" s="115">
        <v>20</v>
      </c>
      <c r="BI17" s="115">
        <f t="shared" si="7"/>
        <v>35787.26666666667</v>
      </c>
    </row>
    <row r="18" spans="1:61" s="127" customFormat="1" ht="13.5" customHeight="1">
      <c r="A18" s="142">
        <v>8</v>
      </c>
      <c r="B18" s="128" t="s">
        <v>110</v>
      </c>
      <c r="C18" s="102" t="s">
        <v>36</v>
      </c>
      <c r="D18" s="102" t="s">
        <v>90</v>
      </c>
      <c r="E18" s="102" t="s">
        <v>130</v>
      </c>
      <c r="F18" s="102">
        <v>4</v>
      </c>
      <c r="G18" s="102" t="s">
        <v>73</v>
      </c>
      <c r="H18" s="97">
        <v>18</v>
      </c>
      <c r="I18" s="98">
        <f t="shared" si="8"/>
        <v>1.1666666666666665</v>
      </c>
      <c r="J18" s="99">
        <f t="shared" si="9"/>
        <v>21</v>
      </c>
      <c r="K18" s="100">
        <v>17697</v>
      </c>
      <c r="L18" s="100">
        <v>3.45</v>
      </c>
      <c r="M18" s="101">
        <f t="shared" si="10"/>
        <v>61054.65</v>
      </c>
      <c r="N18" s="102">
        <v>21</v>
      </c>
      <c r="O18" s="103"/>
      <c r="P18" s="102"/>
      <c r="Q18" s="121">
        <f t="shared" si="1"/>
        <v>71230.425</v>
      </c>
      <c r="R18" s="121">
        <f t="shared" si="2"/>
        <v>0</v>
      </c>
      <c r="S18" s="121">
        <f t="shared" si="3"/>
        <v>0</v>
      </c>
      <c r="T18" s="105">
        <f t="shared" si="4"/>
        <v>17807.60625</v>
      </c>
      <c r="U18" s="105">
        <f t="shared" si="11"/>
        <v>8903.803125</v>
      </c>
      <c r="V18" s="103">
        <v>14</v>
      </c>
      <c r="W18" s="102"/>
      <c r="X18" s="103"/>
      <c r="Y18" s="103"/>
      <c r="Z18" s="103"/>
      <c r="AA18" s="103"/>
      <c r="AB18" s="106">
        <f t="shared" si="12"/>
        <v>1179.8</v>
      </c>
      <c r="AC18" s="122"/>
      <c r="AD18" s="106">
        <f t="shared" si="13"/>
        <v>0</v>
      </c>
      <c r="AE18" s="122"/>
      <c r="AF18" s="106">
        <f t="shared" si="14"/>
        <v>0</v>
      </c>
      <c r="AG18" s="122"/>
      <c r="AH18" s="102"/>
      <c r="AI18" s="103">
        <f t="shared" si="18"/>
        <v>0</v>
      </c>
      <c r="AJ18" s="102"/>
      <c r="AK18" s="103">
        <f t="shared" si="19"/>
        <v>0</v>
      </c>
      <c r="AL18" s="102"/>
      <c r="AM18" s="103">
        <f t="shared" si="20"/>
        <v>0</v>
      </c>
      <c r="AN18" s="129">
        <v>2212</v>
      </c>
      <c r="AO18" s="109"/>
      <c r="AP18" s="123"/>
      <c r="AQ18" s="109"/>
      <c r="AR18" s="130"/>
      <c r="AS18" s="124"/>
      <c r="AT18" s="102"/>
      <c r="AU18" s="125"/>
      <c r="AV18" s="105">
        <f t="shared" si="15"/>
        <v>101333.63437500001</v>
      </c>
      <c r="AW18" s="126"/>
      <c r="AX18" s="112">
        <v>0.3</v>
      </c>
      <c r="AY18" s="112">
        <v>0.35</v>
      </c>
      <c r="AZ18" s="113">
        <v>0.4</v>
      </c>
      <c r="BA18" s="114">
        <f t="shared" si="16"/>
        <v>1.1666666666666665</v>
      </c>
      <c r="BB18" s="115">
        <f t="shared" si="17"/>
        <v>21</v>
      </c>
      <c r="BC18" s="115">
        <f t="shared" si="5"/>
        <v>26711.409375</v>
      </c>
      <c r="BD18" s="114"/>
      <c r="BE18" s="115"/>
      <c r="BF18" s="115">
        <f t="shared" si="6"/>
        <v>0</v>
      </c>
      <c r="BG18" s="114"/>
      <c r="BH18" s="115"/>
      <c r="BI18" s="115">
        <f t="shared" si="7"/>
        <v>0</v>
      </c>
    </row>
    <row r="19" spans="1:61" s="127" customFormat="1" ht="16.5" customHeight="1">
      <c r="A19" s="142">
        <v>9</v>
      </c>
      <c r="B19" s="102" t="s">
        <v>31</v>
      </c>
      <c r="C19" s="102" t="s">
        <v>35</v>
      </c>
      <c r="D19" s="102" t="s">
        <v>54</v>
      </c>
      <c r="E19" s="102" t="s">
        <v>127</v>
      </c>
      <c r="F19" s="102">
        <v>8</v>
      </c>
      <c r="G19" s="102" t="s">
        <v>74</v>
      </c>
      <c r="H19" s="97">
        <v>18</v>
      </c>
      <c r="I19" s="98">
        <f t="shared" si="8"/>
        <v>0.9444444444444444</v>
      </c>
      <c r="J19" s="99">
        <f t="shared" si="9"/>
        <v>17</v>
      </c>
      <c r="K19" s="100">
        <v>17697</v>
      </c>
      <c r="L19" s="100">
        <v>4.74</v>
      </c>
      <c r="M19" s="101">
        <f t="shared" si="10"/>
        <v>83883.78</v>
      </c>
      <c r="N19" s="102">
        <v>3</v>
      </c>
      <c r="O19" s="103">
        <v>14</v>
      </c>
      <c r="P19" s="102"/>
      <c r="Q19" s="121">
        <f t="shared" si="1"/>
        <v>13980.630000000001</v>
      </c>
      <c r="R19" s="121">
        <f t="shared" si="2"/>
        <v>65242.94</v>
      </c>
      <c r="S19" s="121">
        <f t="shared" si="3"/>
        <v>0</v>
      </c>
      <c r="T19" s="105">
        <f t="shared" si="4"/>
        <v>19805.8925</v>
      </c>
      <c r="U19" s="105">
        <f t="shared" si="11"/>
        <v>9902.94625</v>
      </c>
      <c r="V19" s="103"/>
      <c r="W19" s="102"/>
      <c r="X19" s="103"/>
      <c r="Y19" s="103"/>
      <c r="Z19" s="103"/>
      <c r="AA19" s="103"/>
      <c r="AB19" s="106">
        <f t="shared" si="12"/>
        <v>0</v>
      </c>
      <c r="AC19" s="122"/>
      <c r="AD19" s="106">
        <f t="shared" si="13"/>
        <v>0</v>
      </c>
      <c r="AE19" s="122"/>
      <c r="AF19" s="106">
        <f t="shared" si="14"/>
        <v>0</v>
      </c>
      <c r="AG19" s="122"/>
      <c r="AH19" s="102"/>
      <c r="AI19" s="103">
        <f t="shared" si="18"/>
        <v>0</v>
      </c>
      <c r="AJ19" s="102"/>
      <c r="AK19" s="103">
        <f t="shared" si="19"/>
        <v>0</v>
      </c>
      <c r="AL19" s="102"/>
      <c r="AM19" s="103">
        <f t="shared" si="20"/>
        <v>0</v>
      </c>
      <c r="AN19" s="109"/>
      <c r="AO19" s="109"/>
      <c r="AP19" s="123"/>
      <c r="AQ19" s="109"/>
      <c r="AR19" s="124"/>
      <c r="AS19" s="124"/>
      <c r="AT19" s="125"/>
      <c r="AU19" s="125"/>
      <c r="AV19" s="105">
        <f t="shared" si="15"/>
        <v>108932.40875</v>
      </c>
      <c r="AW19" s="126"/>
      <c r="AX19" s="112">
        <v>0.3</v>
      </c>
      <c r="AY19" s="112">
        <v>0.35</v>
      </c>
      <c r="AZ19" s="113">
        <v>0.4</v>
      </c>
      <c r="BA19" s="114">
        <f t="shared" si="16"/>
        <v>0.9444444444444444</v>
      </c>
      <c r="BB19" s="115">
        <f t="shared" si="17"/>
        <v>17</v>
      </c>
      <c r="BC19" s="115">
        <f t="shared" si="5"/>
        <v>29708.83875</v>
      </c>
      <c r="BD19" s="114"/>
      <c r="BE19" s="115"/>
      <c r="BF19" s="115">
        <f t="shared" si="6"/>
        <v>0</v>
      </c>
      <c r="BG19" s="114"/>
      <c r="BH19" s="115"/>
      <c r="BI19" s="115">
        <f t="shared" si="7"/>
        <v>0</v>
      </c>
    </row>
    <row r="20" spans="1:61" s="127" customFormat="1" ht="15">
      <c r="A20" s="142">
        <v>10</v>
      </c>
      <c r="B20" s="102" t="s">
        <v>72</v>
      </c>
      <c r="C20" s="102" t="s">
        <v>35</v>
      </c>
      <c r="D20" s="122" t="s">
        <v>60</v>
      </c>
      <c r="E20" s="102" t="s">
        <v>126</v>
      </c>
      <c r="F20" s="132">
        <v>9</v>
      </c>
      <c r="G20" s="102" t="s">
        <v>132</v>
      </c>
      <c r="H20" s="97">
        <v>18</v>
      </c>
      <c r="I20" s="98">
        <f t="shared" si="8"/>
        <v>0.38888888888888884</v>
      </c>
      <c r="J20" s="99">
        <f t="shared" si="9"/>
        <v>7</v>
      </c>
      <c r="K20" s="100">
        <v>17697</v>
      </c>
      <c r="L20" s="100">
        <v>4.79</v>
      </c>
      <c r="M20" s="101">
        <f t="shared" si="10"/>
        <v>84768.63</v>
      </c>
      <c r="N20" s="102"/>
      <c r="O20" s="102">
        <v>7</v>
      </c>
      <c r="P20" s="102"/>
      <c r="Q20" s="121">
        <f t="shared" si="1"/>
        <v>0</v>
      </c>
      <c r="R20" s="121">
        <f t="shared" si="2"/>
        <v>32965.57833333334</v>
      </c>
      <c r="S20" s="121">
        <f t="shared" si="3"/>
        <v>0</v>
      </c>
      <c r="T20" s="105">
        <f t="shared" si="4"/>
        <v>8241.394583333335</v>
      </c>
      <c r="U20" s="105">
        <f t="shared" si="11"/>
        <v>4120.697291666667</v>
      </c>
      <c r="V20" s="122"/>
      <c r="W20" s="122"/>
      <c r="X20" s="122">
        <v>4</v>
      </c>
      <c r="Y20" s="122"/>
      <c r="Z20" s="122"/>
      <c r="AA20" s="122"/>
      <c r="AB20" s="106">
        <f t="shared" si="12"/>
        <v>0</v>
      </c>
      <c r="AC20" s="122"/>
      <c r="AD20" s="106">
        <f t="shared" si="13"/>
        <v>1011.257142857143</v>
      </c>
      <c r="AE20" s="122"/>
      <c r="AF20" s="106">
        <f t="shared" si="14"/>
        <v>0</v>
      </c>
      <c r="AG20" s="122"/>
      <c r="AH20" s="122"/>
      <c r="AI20" s="103">
        <f t="shared" si="18"/>
        <v>0</v>
      </c>
      <c r="AJ20" s="122"/>
      <c r="AK20" s="103">
        <f t="shared" si="19"/>
        <v>0</v>
      </c>
      <c r="AL20" s="122"/>
      <c r="AM20" s="103">
        <f t="shared" si="20"/>
        <v>0</v>
      </c>
      <c r="AN20" s="122"/>
      <c r="AO20" s="122"/>
      <c r="AP20" s="123"/>
      <c r="AQ20" s="122"/>
      <c r="AR20" s="122"/>
      <c r="AS20" s="122"/>
      <c r="AT20" s="102"/>
      <c r="AU20" s="125"/>
      <c r="AV20" s="105">
        <f t="shared" si="15"/>
        <v>46338.92735119048</v>
      </c>
      <c r="AW20" s="126"/>
      <c r="AX20" s="112">
        <v>0.3</v>
      </c>
      <c r="AY20" s="112">
        <v>0.35</v>
      </c>
      <c r="AZ20" s="113">
        <v>0.4</v>
      </c>
      <c r="BA20" s="114">
        <f t="shared" si="16"/>
        <v>0.38888888888888884</v>
      </c>
      <c r="BB20" s="115">
        <f t="shared" si="17"/>
        <v>7</v>
      </c>
      <c r="BC20" s="115">
        <f t="shared" si="5"/>
        <v>12362.091875000002</v>
      </c>
      <c r="BD20" s="114"/>
      <c r="BE20" s="115"/>
      <c r="BF20" s="115">
        <f t="shared" si="6"/>
        <v>0</v>
      </c>
      <c r="BG20" s="114">
        <f t="shared" si="21"/>
        <v>0.38888888888888884</v>
      </c>
      <c r="BH20" s="115">
        <v>7</v>
      </c>
      <c r="BI20" s="115">
        <f t="shared" si="7"/>
        <v>11537.952416666667</v>
      </c>
    </row>
    <row r="21" spans="1:61" s="127" customFormat="1" ht="15">
      <c r="A21" s="152"/>
      <c r="B21" s="102" t="s">
        <v>71</v>
      </c>
      <c r="C21" s="100" t="s">
        <v>35</v>
      </c>
      <c r="D21" s="122" t="s">
        <v>60</v>
      </c>
      <c r="E21" s="102" t="s">
        <v>128</v>
      </c>
      <c r="F21" s="102">
        <v>9</v>
      </c>
      <c r="G21" s="102" t="s">
        <v>73</v>
      </c>
      <c r="H21" s="97">
        <v>18</v>
      </c>
      <c r="I21" s="98">
        <f t="shared" si="8"/>
        <v>0.16666666666666666</v>
      </c>
      <c r="J21" s="99">
        <f t="shared" si="9"/>
        <v>3</v>
      </c>
      <c r="K21" s="100">
        <v>17697</v>
      </c>
      <c r="L21" s="100">
        <v>4.33</v>
      </c>
      <c r="M21" s="101">
        <f t="shared" si="10"/>
        <v>76628.01</v>
      </c>
      <c r="N21" s="102"/>
      <c r="O21" s="102">
        <v>3</v>
      </c>
      <c r="P21" s="102"/>
      <c r="Q21" s="121">
        <f t="shared" si="1"/>
        <v>0</v>
      </c>
      <c r="R21" s="121">
        <f t="shared" si="2"/>
        <v>12771.335</v>
      </c>
      <c r="S21" s="121">
        <f t="shared" si="3"/>
        <v>0</v>
      </c>
      <c r="T21" s="105">
        <f t="shared" si="4"/>
        <v>3192.83375</v>
      </c>
      <c r="U21" s="105">
        <f t="shared" si="11"/>
        <v>1596.416875</v>
      </c>
      <c r="V21" s="122"/>
      <c r="W21" s="122"/>
      <c r="X21" s="122">
        <v>3</v>
      </c>
      <c r="Y21" s="122"/>
      <c r="Z21" s="122"/>
      <c r="AA21" s="122"/>
      <c r="AB21" s="106">
        <f t="shared" si="12"/>
        <v>0</v>
      </c>
      <c r="AC21" s="122"/>
      <c r="AD21" s="106">
        <f t="shared" si="13"/>
        <v>1769.7</v>
      </c>
      <c r="AE21" s="122"/>
      <c r="AF21" s="106">
        <f t="shared" si="14"/>
        <v>0</v>
      </c>
      <c r="AG21" s="122"/>
      <c r="AH21" s="122"/>
      <c r="AI21" s="103">
        <f t="shared" si="18"/>
        <v>0</v>
      </c>
      <c r="AJ21" s="122"/>
      <c r="AK21" s="103">
        <f t="shared" si="19"/>
        <v>0</v>
      </c>
      <c r="AL21" s="122"/>
      <c r="AM21" s="103">
        <f t="shared" si="20"/>
        <v>0</v>
      </c>
      <c r="AN21" s="122"/>
      <c r="AO21" s="122"/>
      <c r="AP21" s="123"/>
      <c r="AQ21" s="122"/>
      <c r="AR21" s="122"/>
      <c r="AS21" s="122"/>
      <c r="AT21" s="102"/>
      <c r="AU21" s="125">
        <v>3539</v>
      </c>
      <c r="AV21" s="105">
        <f t="shared" si="15"/>
        <v>22869.285625</v>
      </c>
      <c r="AW21" s="126"/>
      <c r="AX21" s="112">
        <v>0.3</v>
      </c>
      <c r="AY21" s="112">
        <v>0.35</v>
      </c>
      <c r="AZ21" s="113">
        <v>0.4</v>
      </c>
      <c r="BA21" s="114">
        <f t="shared" si="16"/>
        <v>0.16666666666666666</v>
      </c>
      <c r="BB21" s="115">
        <f t="shared" si="17"/>
        <v>3</v>
      </c>
      <c r="BC21" s="115">
        <f t="shared" si="5"/>
        <v>4789.250625</v>
      </c>
      <c r="BD21" s="114"/>
      <c r="BE21" s="115"/>
      <c r="BF21" s="115">
        <f t="shared" si="6"/>
        <v>0</v>
      </c>
      <c r="BG21" s="114"/>
      <c r="BH21" s="115"/>
      <c r="BI21" s="115">
        <f t="shared" si="7"/>
        <v>0</v>
      </c>
    </row>
    <row r="22" spans="1:61" s="127" customFormat="1" ht="15" customHeight="1">
      <c r="A22" s="152">
        <v>11</v>
      </c>
      <c r="B22" s="128" t="s">
        <v>66</v>
      </c>
      <c r="C22" s="122" t="s">
        <v>35</v>
      </c>
      <c r="D22" s="102" t="s">
        <v>87</v>
      </c>
      <c r="E22" s="102" t="s">
        <v>126</v>
      </c>
      <c r="F22" s="102" t="s">
        <v>109</v>
      </c>
      <c r="G22" s="102" t="s">
        <v>132</v>
      </c>
      <c r="H22" s="97">
        <v>18</v>
      </c>
      <c r="I22" s="98">
        <f t="shared" si="8"/>
        <v>1.1111111111111112</v>
      </c>
      <c r="J22" s="99">
        <f t="shared" si="9"/>
        <v>20</v>
      </c>
      <c r="K22" s="100">
        <v>17697</v>
      </c>
      <c r="L22" s="100">
        <v>5.2</v>
      </c>
      <c r="M22" s="101">
        <f t="shared" si="10"/>
        <v>92024.40000000001</v>
      </c>
      <c r="N22" s="102">
        <v>6</v>
      </c>
      <c r="O22" s="102">
        <v>14</v>
      </c>
      <c r="P22" s="102"/>
      <c r="Q22" s="121">
        <f t="shared" si="1"/>
        <v>30674.800000000003</v>
      </c>
      <c r="R22" s="121">
        <f t="shared" si="2"/>
        <v>71574.53333333334</v>
      </c>
      <c r="S22" s="121">
        <f t="shared" si="3"/>
        <v>0</v>
      </c>
      <c r="T22" s="105">
        <f t="shared" si="4"/>
        <v>25562.333333333336</v>
      </c>
      <c r="U22" s="105">
        <f t="shared" si="11"/>
        <v>12781.166666666668</v>
      </c>
      <c r="V22" s="122">
        <v>6</v>
      </c>
      <c r="W22" s="122"/>
      <c r="X22" s="122">
        <v>12</v>
      </c>
      <c r="Y22" s="122"/>
      <c r="Z22" s="122"/>
      <c r="AA22" s="122"/>
      <c r="AB22" s="106">
        <f t="shared" si="12"/>
        <v>530.9100000000001</v>
      </c>
      <c r="AC22" s="122"/>
      <c r="AD22" s="106">
        <f t="shared" si="13"/>
        <v>1061.8200000000002</v>
      </c>
      <c r="AE22" s="122"/>
      <c r="AF22" s="106">
        <f t="shared" si="14"/>
        <v>0</v>
      </c>
      <c r="AG22" s="122"/>
      <c r="AH22" s="122"/>
      <c r="AI22" s="103"/>
      <c r="AJ22" s="122"/>
      <c r="AK22" s="103"/>
      <c r="AL22" s="122"/>
      <c r="AM22" s="103"/>
      <c r="AN22" s="122"/>
      <c r="AO22" s="122"/>
      <c r="AP22" s="133">
        <v>2655</v>
      </c>
      <c r="AQ22" s="122"/>
      <c r="AR22" s="122"/>
      <c r="AS22" s="122"/>
      <c r="AT22" s="102"/>
      <c r="AU22" s="125">
        <v>3539</v>
      </c>
      <c r="AV22" s="105">
        <f t="shared" si="15"/>
        <v>148379.56333333335</v>
      </c>
      <c r="AW22" s="126"/>
      <c r="AX22" s="112">
        <v>0.3</v>
      </c>
      <c r="AY22" s="112">
        <v>0.35</v>
      </c>
      <c r="AZ22" s="113">
        <v>0.4</v>
      </c>
      <c r="BA22" s="114">
        <f t="shared" si="16"/>
        <v>1.1111111111111112</v>
      </c>
      <c r="BB22" s="115">
        <f t="shared" si="17"/>
        <v>20</v>
      </c>
      <c r="BC22" s="115">
        <f t="shared" si="5"/>
        <v>38343.5</v>
      </c>
      <c r="BD22" s="114"/>
      <c r="BE22" s="115"/>
      <c r="BF22" s="115">
        <f t="shared" si="6"/>
        <v>0</v>
      </c>
      <c r="BG22" s="114">
        <f t="shared" si="21"/>
        <v>1.1111111111111112</v>
      </c>
      <c r="BH22" s="115">
        <v>20</v>
      </c>
      <c r="BI22" s="115">
        <f t="shared" si="7"/>
        <v>35787.26666666667</v>
      </c>
    </row>
    <row r="23" spans="1:61" s="116" customFormat="1" ht="15">
      <c r="A23" s="142">
        <v>12</v>
      </c>
      <c r="B23" s="136" t="s">
        <v>138</v>
      </c>
      <c r="C23" s="136" t="s">
        <v>97</v>
      </c>
      <c r="D23" s="136" t="s">
        <v>96</v>
      </c>
      <c r="E23" s="135" t="s">
        <v>130</v>
      </c>
      <c r="F23" s="135">
        <v>0</v>
      </c>
      <c r="G23" s="135" t="s">
        <v>86</v>
      </c>
      <c r="H23" s="97">
        <v>18</v>
      </c>
      <c r="I23" s="98">
        <f t="shared" si="8"/>
        <v>0.6666666666666666</v>
      </c>
      <c r="J23" s="99">
        <f t="shared" si="9"/>
        <v>12</v>
      </c>
      <c r="K23" s="100">
        <v>17697</v>
      </c>
      <c r="L23" s="100">
        <v>3.32</v>
      </c>
      <c r="M23" s="101">
        <f t="shared" si="10"/>
        <v>58754.03999999999</v>
      </c>
      <c r="N23" s="102">
        <v>6</v>
      </c>
      <c r="O23" s="102">
        <v>6</v>
      </c>
      <c r="P23" s="122"/>
      <c r="Q23" s="104">
        <f t="shared" si="1"/>
        <v>19584.679999999997</v>
      </c>
      <c r="R23" s="104">
        <f t="shared" si="2"/>
        <v>19584.679999999997</v>
      </c>
      <c r="S23" s="104">
        <f t="shared" si="3"/>
        <v>0</v>
      </c>
      <c r="T23" s="105">
        <f t="shared" si="4"/>
        <v>9792.339999999998</v>
      </c>
      <c r="U23" s="105">
        <f t="shared" si="11"/>
        <v>4896.17</v>
      </c>
      <c r="V23" s="101"/>
      <c r="W23" s="101"/>
      <c r="X23" s="101"/>
      <c r="Y23" s="101"/>
      <c r="Z23" s="101"/>
      <c r="AA23" s="101"/>
      <c r="AB23" s="106">
        <f t="shared" si="12"/>
        <v>0</v>
      </c>
      <c r="AC23" s="101"/>
      <c r="AD23" s="106">
        <f t="shared" si="13"/>
        <v>0</v>
      </c>
      <c r="AE23" s="101"/>
      <c r="AF23" s="106">
        <f t="shared" si="14"/>
        <v>0</v>
      </c>
      <c r="AG23" s="101"/>
      <c r="AH23" s="101"/>
      <c r="AI23" s="101"/>
      <c r="AJ23" s="101"/>
      <c r="AK23" s="101"/>
      <c r="AL23" s="101"/>
      <c r="AM23" s="101"/>
      <c r="AN23" s="101"/>
      <c r="AO23" s="101"/>
      <c r="AP23" s="137">
        <v>2655</v>
      </c>
      <c r="AQ23" s="122"/>
      <c r="AR23" s="101"/>
      <c r="AS23" s="101"/>
      <c r="AT23" s="97">
        <v>3539</v>
      </c>
      <c r="AU23" s="96">
        <v>3539</v>
      </c>
      <c r="AV23" s="105">
        <f t="shared" si="15"/>
        <v>63590.86999999999</v>
      </c>
      <c r="AW23" s="111"/>
      <c r="AX23" s="112">
        <v>0.3</v>
      </c>
      <c r="AY23" s="112">
        <v>0.35</v>
      </c>
      <c r="AZ23" s="113">
        <v>0.4</v>
      </c>
      <c r="BA23" s="114">
        <f t="shared" si="16"/>
        <v>0.6666666666666666</v>
      </c>
      <c r="BB23" s="115">
        <f t="shared" si="17"/>
        <v>12</v>
      </c>
      <c r="BC23" s="115">
        <f t="shared" si="5"/>
        <v>14688.509999999998</v>
      </c>
      <c r="BD23" s="114"/>
      <c r="BE23" s="115"/>
      <c r="BF23" s="115">
        <f t="shared" si="6"/>
        <v>0</v>
      </c>
      <c r="BG23" s="114"/>
      <c r="BH23" s="115"/>
      <c r="BI23" s="115">
        <f t="shared" si="7"/>
        <v>0</v>
      </c>
    </row>
    <row r="24" spans="1:61" s="116" customFormat="1" ht="15" customHeight="1">
      <c r="A24" s="142"/>
      <c r="B24" s="136" t="s">
        <v>83</v>
      </c>
      <c r="C24" s="102" t="s">
        <v>35</v>
      </c>
      <c r="D24" s="136"/>
      <c r="E24" s="102" t="s">
        <v>128</v>
      </c>
      <c r="F24" s="138" t="s">
        <v>92</v>
      </c>
      <c r="G24" s="135" t="s">
        <v>86</v>
      </c>
      <c r="H24" s="97">
        <v>18</v>
      </c>
      <c r="I24" s="98">
        <f t="shared" si="8"/>
        <v>0.5555555555555556</v>
      </c>
      <c r="J24" s="99">
        <f t="shared" si="9"/>
        <v>10</v>
      </c>
      <c r="K24" s="100">
        <v>17697</v>
      </c>
      <c r="L24" s="100">
        <v>4.1</v>
      </c>
      <c r="M24" s="101">
        <f t="shared" si="10"/>
        <v>72557.7</v>
      </c>
      <c r="N24" s="102"/>
      <c r="O24" s="102">
        <v>10</v>
      </c>
      <c r="P24" s="122"/>
      <c r="Q24" s="104">
        <f t="shared" si="1"/>
        <v>0</v>
      </c>
      <c r="R24" s="104">
        <f t="shared" si="2"/>
        <v>40309.83333333333</v>
      </c>
      <c r="S24" s="104">
        <f t="shared" si="3"/>
        <v>0</v>
      </c>
      <c r="T24" s="105">
        <f t="shared" si="4"/>
        <v>10077.458333333332</v>
      </c>
      <c r="U24" s="105">
        <f t="shared" si="11"/>
        <v>5038.729166666666</v>
      </c>
      <c r="V24" s="136"/>
      <c r="W24" s="136"/>
      <c r="X24" s="136">
        <v>10</v>
      </c>
      <c r="Y24" s="136"/>
      <c r="Z24" s="136"/>
      <c r="AA24" s="136"/>
      <c r="AB24" s="106">
        <f t="shared" si="12"/>
        <v>0</v>
      </c>
      <c r="AC24" s="136"/>
      <c r="AD24" s="106">
        <f t="shared" si="13"/>
        <v>1769.7</v>
      </c>
      <c r="AE24" s="136"/>
      <c r="AF24" s="106">
        <f t="shared" si="14"/>
        <v>0</v>
      </c>
      <c r="AG24" s="136"/>
      <c r="AH24" s="136"/>
      <c r="AI24" s="136"/>
      <c r="AJ24" s="136"/>
      <c r="AK24" s="136"/>
      <c r="AL24" s="136"/>
      <c r="AM24" s="136"/>
      <c r="AN24" s="136"/>
      <c r="AO24" s="136"/>
      <c r="AP24" s="139"/>
      <c r="AQ24" s="122"/>
      <c r="AR24" s="136"/>
      <c r="AS24" s="136"/>
      <c r="AT24" s="135"/>
      <c r="AU24" s="138"/>
      <c r="AV24" s="105">
        <f t="shared" si="15"/>
        <v>57195.72083333332</v>
      </c>
      <c r="AW24" s="111"/>
      <c r="AX24" s="112">
        <v>0.3</v>
      </c>
      <c r="AY24" s="112">
        <v>0.35</v>
      </c>
      <c r="AZ24" s="113">
        <v>0.4</v>
      </c>
      <c r="BA24" s="114">
        <f t="shared" si="16"/>
        <v>0.5555555555555556</v>
      </c>
      <c r="BB24" s="115">
        <f t="shared" si="17"/>
        <v>10</v>
      </c>
      <c r="BC24" s="115">
        <f t="shared" si="5"/>
        <v>15116.1875</v>
      </c>
      <c r="BD24" s="114"/>
      <c r="BE24" s="115"/>
      <c r="BF24" s="115">
        <f t="shared" si="6"/>
        <v>0</v>
      </c>
      <c r="BG24" s="114"/>
      <c r="BH24" s="115"/>
      <c r="BI24" s="115">
        <f t="shared" si="7"/>
        <v>0</v>
      </c>
    </row>
    <row r="25" spans="1:61" s="116" customFormat="1" ht="15" customHeight="1">
      <c r="A25" s="153"/>
      <c r="B25" s="136" t="s">
        <v>34</v>
      </c>
      <c r="C25" s="102" t="s">
        <v>35</v>
      </c>
      <c r="D25" s="136"/>
      <c r="E25" s="102" t="s">
        <v>128</v>
      </c>
      <c r="F25" s="138" t="s">
        <v>92</v>
      </c>
      <c r="G25" s="135" t="s">
        <v>86</v>
      </c>
      <c r="H25" s="97">
        <v>18</v>
      </c>
      <c r="I25" s="98">
        <f t="shared" si="8"/>
        <v>0.2777777777777778</v>
      </c>
      <c r="J25" s="99">
        <f t="shared" si="9"/>
        <v>5</v>
      </c>
      <c r="K25" s="100">
        <v>17697</v>
      </c>
      <c r="L25" s="100">
        <v>4.1</v>
      </c>
      <c r="M25" s="101">
        <f t="shared" si="10"/>
        <v>72557.7</v>
      </c>
      <c r="N25" s="102"/>
      <c r="O25" s="102">
        <v>5</v>
      </c>
      <c r="P25" s="122"/>
      <c r="Q25" s="104">
        <f t="shared" si="1"/>
        <v>0</v>
      </c>
      <c r="R25" s="104">
        <f t="shared" si="2"/>
        <v>20154.916666666664</v>
      </c>
      <c r="S25" s="104">
        <f t="shared" si="3"/>
        <v>0</v>
      </c>
      <c r="T25" s="105">
        <f t="shared" si="4"/>
        <v>5038.729166666666</v>
      </c>
      <c r="U25" s="105">
        <f t="shared" si="11"/>
        <v>2519.364583333333</v>
      </c>
      <c r="V25" s="136"/>
      <c r="W25" s="136"/>
      <c r="X25" s="136">
        <v>4</v>
      </c>
      <c r="Y25" s="136"/>
      <c r="Z25" s="136"/>
      <c r="AA25" s="136"/>
      <c r="AB25" s="106">
        <f t="shared" si="12"/>
        <v>0</v>
      </c>
      <c r="AC25" s="136"/>
      <c r="AD25" s="106">
        <f t="shared" si="13"/>
        <v>1415.7600000000002</v>
      </c>
      <c r="AE25" s="136"/>
      <c r="AF25" s="106">
        <f t="shared" si="14"/>
        <v>0</v>
      </c>
      <c r="AG25" s="136"/>
      <c r="AH25" s="136"/>
      <c r="AI25" s="136"/>
      <c r="AJ25" s="136"/>
      <c r="AK25" s="136"/>
      <c r="AL25" s="136"/>
      <c r="AM25" s="136"/>
      <c r="AN25" s="136"/>
      <c r="AO25" s="136"/>
      <c r="AP25" s="139"/>
      <c r="AQ25" s="122"/>
      <c r="AR25" s="136"/>
      <c r="AS25" s="136"/>
      <c r="AT25" s="135"/>
      <c r="AU25" s="138"/>
      <c r="AV25" s="105">
        <f t="shared" si="15"/>
        <v>29128.77041666666</v>
      </c>
      <c r="AW25" s="111"/>
      <c r="AX25" s="112">
        <v>0.3</v>
      </c>
      <c r="AY25" s="112">
        <v>0.35</v>
      </c>
      <c r="AZ25" s="113">
        <v>0.4</v>
      </c>
      <c r="BA25" s="114">
        <f t="shared" si="16"/>
        <v>0.2777777777777778</v>
      </c>
      <c r="BB25" s="115">
        <f t="shared" si="17"/>
        <v>5</v>
      </c>
      <c r="BC25" s="115">
        <f t="shared" si="5"/>
        <v>7558.09375</v>
      </c>
      <c r="BD25" s="114"/>
      <c r="BE25" s="115"/>
      <c r="BF25" s="115">
        <f t="shared" si="6"/>
        <v>0</v>
      </c>
      <c r="BG25" s="114"/>
      <c r="BH25" s="115"/>
      <c r="BI25" s="115">
        <f t="shared" si="7"/>
        <v>0</v>
      </c>
    </row>
    <row r="26" spans="1:61" s="116" customFormat="1" ht="15" customHeight="1">
      <c r="A26" s="154"/>
      <c r="B26" s="136" t="s">
        <v>64</v>
      </c>
      <c r="C26" s="100" t="s">
        <v>35</v>
      </c>
      <c r="D26" s="136"/>
      <c r="E26" s="102" t="s">
        <v>128</v>
      </c>
      <c r="F26" s="138" t="s">
        <v>92</v>
      </c>
      <c r="G26" s="135" t="s">
        <v>86</v>
      </c>
      <c r="H26" s="97">
        <v>18</v>
      </c>
      <c r="I26" s="98">
        <f t="shared" si="8"/>
        <v>0.41666666666666663</v>
      </c>
      <c r="J26" s="99">
        <f t="shared" si="9"/>
        <v>7.5</v>
      </c>
      <c r="K26" s="100">
        <v>17697</v>
      </c>
      <c r="L26" s="100">
        <v>4.1</v>
      </c>
      <c r="M26" s="101">
        <f t="shared" si="10"/>
        <v>72557.7</v>
      </c>
      <c r="N26" s="102">
        <v>3.5</v>
      </c>
      <c r="O26" s="102">
        <v>4</v>
      </c>
      <c r="P26" s="122"/>
      <c r="Q26" s="104">
        <f t="shared" si="1"/>
        <v>14108.441666666666</v>
      </c>
      <c r="R26" s="104">
        <f t="shared" si="2"/>
        <v>16123.933333333332</v>
      </c>
      <c r="S26" s="104">
        <f t="shared" si="3"/>
        <v>0</v>
      </c>
      <c r="T26" s="105">
        <f t="shared" si="4"/>
        <v>7558.09375</v>
      </c>
      <c r="U26" s="105">
        <f t="shared" si="11"/>
        <v>3779.046875</v>
      </c>
      <c r="V26" s="136">
        <v>3.5</v>
      </c>
      <c r="W26" s="136"/>
      <c r="X26" s="136"/>
      <c r="Y26" s="136"/>
      <c r="Z26" s="136"/>
      <c r="AA26" s="136"/>
      <c r="AB26" s="106">
        <f t="shared" si="12"/>
        <v>825.8600000000001</v>
      </c>
      <c r="AC26" s="136"/>
      <c r="AD26" s="106">
        <f t="shared" si="13"/>
        <v>0</v>
      </c>
      <c r="AE26" s="136"/>
      <c r="AF26" s="106">
        <f t="shared" si="14"/>
        <v>0</v>
      </c>
      <c r="AG26" s="136"/>
      <c r="AH26" s="136"/>
      <c r="AI26" s="136"/>
      <c r="AJ26" s="136"/>
      <c r="AK26" s="136"/>
      <c r="AL26" s="136"/>
      <c r="AM26" s="136"/>
      <c r="AN26" s="136"/>
      <c r="AO26" s="136"/>
      <c r="AP26" s="139"/>
      <c r="AQ26" s="122"/>
      <c r="AR26" s="136"/>
      <c r="AS26" s="136"/>
      <c r="AT26" s="135"/>
      <c r="AU26" s="138"/>
      <c r="AV26" s="105">
        <f t="shared" si="15"/>
        <v>42395.375625</v>
      </c>
      <c r="AW26" s="111"/>
      <c r="AX26" s="112">
        <v>0.3</v>
      </c>
      <c r="AY26" s="112">
        <v>0.35</v>
      </c>
      <c r="AZ26" s="113">
        <v>0.4</v>
      </c>
      <c r="BA26" s="114">
        <f t="shared" si="16"/>
        <v>0.41666666666666663</v>
      </c>
      <c r="BB26" s="115">
        <f t="shared" si="17"/>
        <v>7.5</v>
      </c>
      <c r="BC26" s="115">
        <f t="shared" si="5"/>
        <v>11337.140625</v>
      </c>
      <c r="BD26" s="114"/>
      <c r="BE26" s="115"/>
      <c r="BF26" s="115">
        <f t="shared" si="6"/>
        <v>0</v>
      </c>
      <c r="BG26" s="114"/>
      <c r="BH26" s="115"/>
      <c r="BI26" s="115">
        <f t="shared" si="7"/>
        <v>0</v>
      </c>
    </row>
    <row r="27" spans="1:61" s="116" customFormat="1" ht="15" customHeight="1">
      <c r="A27" s="142"/>
      <c r="B27" s="136" t="s">
        <v>70</v>
      </c>
      <c r="C27" s="100" t="s">
        <v>35</v>
      </c>
      <c r="D27" s="136"/>
      <c r="E27" s="102" t="s">
        <v>128</v>
      </c>
      <c r="F27" s="138" t="s">
        <v>92</v>
      </c>
      <c r="G27" s="135" t="s">
        <v>86</v>
      </c>
      <c r="H27" s="97">
        <v>18</v>
      </c>
      <c r="I27" s="98">
        <f t="shared" si="8"/>
        <v>0.2222222222222222</v>
      </c>
      <c r="J27" s="99">
        <f t="shared" si="9"/>
        <v>4</v>
      </c>
      <c r="K27" s="100">
        <v>17697</v>
      </c>
      <c r="L27" s="100">
        <v>4.1</v>
      </c>
      <c r="M27" s="101">
        <f t="shared" si="10"/>
        <v>72557.7</v>
      </c>
      <c r="N27" s="102"/>
      <c r="O27" s="102">
        <v>4</v>
      </c>
      <c r="P27" s="122"/>
      <c r="Q27" s="104">
        <f t="shared" si="1"/>
        <v>0</v>
      </c>
      <c r="R27" s="104">
        <f t="shared" si="2"/>
        <v>16123.933333333332</v>
      </c>
      <c r="S27" s="104">
        <f t="shared" si="3"/>
        <v>0</v>
      </c>
      <c r="T27" s="105">
        <f t="shared" si="4"/>
        <v>4030.983333333333</v>
      </c>
      <c r="U27" s="105">
        <f t="shared" si="11"/>
        <v>2015.4916666666666</v>
      </c>
      <c r="V27" s="136"/>
      <c r="W27" s="136"/>
      <c r="X27" s="136"/>
      <c r="Y27" s="136"/>
      <c r="Z27" s="136"/>
      <c r="AA27" s="136"/>
      <c r="AB27" s="106">
        <f t="shared" si="12"/>
        <v>0</v>
      </c>
      <c r="AC27" s="136"/>
      <c r="AD27" s="106">
        <f t="shared" si="13"/>
        <v>0</v>
      </c>
      <c r="AE27" s="136"/>
      <c r="AF27" s="106">
        <f t="shared" si="14"/>
        <v>0</v>
      </c>
      <c r="AG27" s="136"/>
      <c r="AH27" s="136"/>
      <c r="AI27" s="136"/>
      <c r="AJ27" s="136"/>
      <c r="AK27" s="136"/>
      <c r="AL27" s="136"/>
      <c r="AM27" s="136"/>
      <c r="AN27" s="136"/>
      <c r="AO27" s="136"/>
      <c r="AP27" s="139"/>
      <c r="AQ27" s="122"/>
      <c r="AR27" s="136"/>
      <c r="AS27" s="136"/>
      <c r="AT27" s="135"/>
      <c r="AU27" s="138"/>
      <c r="AV27" s="105">
        <f t="shared" si="15"/>
        <v>22170.40833333333</v>
      </c>
      <c r="AW27" s="111"/>
      <c r="AX27" s="112">
        <v>0.3</v>
      </c>
      <c r="AY27" s="112">
        <v>0.35</v>
      </c>
      <c r="AZ27" s="113">
        <v>0.4</v>
      </c>
      <c r="BA27" s="114">
        <f t="shared" si="16"/>
        <v>0.2222222222222222</v>
      </c>
      <c r="BB27" s="115">
        <f t="shared" si="17"/>
        <v>4</v>
      </c>
      <c r="BC27" s="115">
        <f t="shared" si="5"/>
        <v>6046.475</v>
      </c>
      <c r="BD27" s="114"/>
      <c r="BE27" s="115"/>
      <c r="BF27" s="115">
        <f t="shared" si="6"/>
        <v>0</v>
      </c>
      <c r="BG27" s="114"/>
      <c r="BH27" s="115"/>
      <c r="BI27" s="115">
        <f t="shared" si="7"/>
        <v>0</v>
      </c>
    </row>
    <row r="28" spans="1:61" s="116" customFormat="1" ht="15" customHeight="1">
      <c r="A28" s="142"/>
      <c r="B28" s="136" t="s">
        <v>84</v>
      </c>
      <c r="C28" s="100" t="s">
        <v>35</v>
      </c>
      <c r="D28" s="136"/>
      <c r="E28" s="102" t="s">
        <v>128</v>
      </c>
      <c r="F28" s="138" t="s">
        <v>92</v>
      </c>
      <c r="G28" s="135" t="s">
        <v>86</v>
      </c>
      <c r="H28" s="97">
        <v>18</v>
      </c>
      <c r="I28" s="98">
        <f t="shared" si="8"/>
        <v>1.1111111111111112</v>
      </c>
      <c r="J28" s="99">
        <f t="shared" si="9"/>
        <v>20</v>
      </c>
      <c r="K28" s="100">
        <v>17697</v>
      </c>
      <c r="L28" s="100">
        <v>4.1</v>
      </c>
      <c r="M28" s="101">
        <f t="shared" si="10"/>
        <v>72557.7</v>
      </c>
      <c r="N28" s="102">
        <v>8</v>
      </c>
      <c r="O28" s="102">
        <v>12</v>
      </c>
      <c r="P28" s="122"/>
      <c r="Q28" s="104">
        <f t="shared" si="1"/>
        <v>32247.866666666665</v>
      </c>
      <c r="R28" s="104">
        <f t="shared" si="2"/>
        <v>48371.799999999996</v>
      </c>
      <c r="S28" s="104">
        <f t="shared" si="3"/>
        <v>0</v>
      </c>
      <c r="T28" s="105">
        <f t="shared" si="4"/>
        <v>20154.916666666664</v>
      </c>
      <c r="U28" s="105">
        <f t="shared" si="11"/>
        <v>10077.458333333334</v>
      </c>
      <c r="V28" s="136">
        <v>8</v>
      </c>
      <c r="W28" s="136"/>
      <c r="X28" s="136">
        <v>10</v>
      </c>
      <c r="Y28" s="136"/>
      <c r="Z28" s="136"/>
      <c r="AA28" s="136"/>
      <c r="AB28" s="106">
        <f t="shared" si="12"/>
        <v>707.8800000000001</v>
      </c>
      <c r="AC28" s="136"/>
      <c r="AD28" s="106">
        <f t="shared" si="13"/>
        <v>884.85</v>
      </c>
      <c r="AE28" s="136"/>
      <c r="AF28" s="106">
        <f t="shared" si="14"/>
        <v>0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9"/>
      <c r="AQ28" s="122"/>
      <c r="AR28" s="136"/>
      <c r="AS28" s="136"/>
      <c r="AT28" s="135"/>
      <c r="AU28" s="138"/>
      <c r="AV28" s="105">
        <f t="shared" si="15"/>
        <v>112444.77166666665</v>
      </c>
      <c r="AW28" s="111"/>
      <c r="AX28" s="112">
        <v>0.3</v>
      </c>
      <c r="AY28" s="112">
        <v>0.35</v>
      </c>
      <c r="AZ28" s="113">
        <v>0.4</v>
      </c>
      <c r="BA28" s="114">
        <f t="shared" si="16"/>
        <v>1.1111111111111112</v>
      </c>
      <c r="BB28" s="115">
        <f t="shared" si="17"/>
        <v>20</v>
      </c>
      <c r="BC28" s="115">
        <f t="shared" si="5"/>
        <v>30232.375</v>
      </c>
      <c r="BD28" s="114"/>
      <c r="BE28" s="115"/>
      <c r="BF28" s="115">
        <f t="shared" si="6"/>
        <v>0</v>
      </c>
      <c r="BG28" s="114"/>
      <c r="BH28" s="115"/>
      <c r="BI28" s="115">
        <f t="shared" si="7"/>
        <v>0</v>
      </c>
    </row>
    <row r="29" spans="1:61" s="127" customFormat="1" ht="15" customHeight="1">
      <c r="A29" s="152"/>
      <c r="B29" s="151" t="s">
        <v>68</v>
      </c>
      <c r="C29" s="100" t="s">
        <v>35</v>
      </c>
      <c r="D29" s="102"/>
      <c r="E29" s="97" t="s">
        <v>128</v>
      </c>
      <c r="F29" s="138" t="s">
        <v>134</v>
      </c>
      <c r="G29" s="102" t="s">
        <v>73</v>
      </c>
      <c r="H29" s="97">
        <v>18</v>
      </c>
      <c r="I29" s="98">
        <f t="shared" si="8"/>
        <v>0.1111111111111111</v>
      </c>
      <c r="J29" s="99">
        <f>N29+O29+P29</f>
        <v>2</v>
      </c>
      <c r="K29" s="100">
        <v>17697</v>
      </c>
      <c r="L29" s="100">
        <v>4.1</v>
      </c>
      <c r="M29" s="101">
        <f>K29*L29</f>
        <v>72557.7</v>
      </c>
      <c r="N29" s="102"/>
      <c r="O29" s="103">
        <v>2</v>
      </c>
      <c r="P29" s="102"/>
      <c r="Q29" s="121">
        <f t="shared" si="1"/>
        <v>0</v>
      </c>
      <c r="R29" s="121">
        <f t="shared" si="2"/>
        <v>8061.966666666666</v>
      </c>
      <c r="S29" s="121">
        <f t="shared" si="3"/>
        <v>0</v>
      </c>
      <c r="T29" s="105">
        <f>(Q29+R29+S29)*25%</f>
        <v>2015.4916666666666</v>
      </c>
      <c r="U29" s="105">
        <f>(T29+S29+R29+Q29)*10%</f>
        <v>1007.7458333333333</v>
      </c>
      <c r="V29" s="103"/>
      <c r="W29" s="102"/>
      <c r="X29" s="103"/>
      <c r="Y29" s="103"/>
      <c r="Z29" s="103"/>
      <c r="AA29" s="103"/>
      <c r="AB29" s="106">
        <f>((K29/J29)*V29)*0.1</f>
        <v>0</v>
      </c>
      <c r="AC29" s="122"/>
      <c r="AD29" s="106">
        <f>((K29/J29)*X29)*0.1</f>
        <v>0</v>
      </c>
      <c r="AE29" s="122"/>
      <c r="AF29" s="106">
        <f>((K29/J29)*Z29)*0.1</f>
        <v>0</v>
      </c>
      <c r="AG29" s="122"/>
      <c r="AH29" s="102"/>
      <c r="AI29" s="103"/>
      <c r="AJ29" s="102"/>
      <c r="AK29" s="103"/>
      <c r="AL29" s="102"/>
      <c r="AM29" s="103"/>
      <c r="AN29" s="109"/>
      <c r="AO29" s="109"/>
      <c r="AP29" s="129"/>
      <c r="AQ29" s="109"/>
      <c r="AR29" s="124"/>
      <c r="AS29" s="124"/>
      <c r="AT29" s="125"/>
      <c r="AU29" s="125"/>
      <c r="AV29" s="105">
        <f t="shared" si="15"/>
        <v>11085.204166666665</v>
      </c>
      <c r="AW29" s="126"/>
      <c r="AX29" s="112">
        <v>0.3</v>
      </c>
      <c r="AY29" s="112">
        <v>0.35</v>
      </c>
      <c r="AZ29" s="113">
        <v>0.4</v>
      </c>
      <c r="BA29" s="114">
        <f t="shared" si="16"/>
        <v>0.1111111111111111</v>
      </c>
      <c r="BB29" s="115">
        <f>J29</f>
        <v>2</v>
      </c>
      <c r="BC29" s="115">
        <f t="shared" si="5"/>
        <v>3023.2375</v>
      </c>
      <c r="BD29" s="114"/>
      <c r="BE29" s="115"/>
      <c r="BF29" s="115">
        <f t="shared" si="6"/>
        <v>0</v>
      </c>
      <c r="BG29" s="114"/>
      <c r="BH29" s="115"/>
      <c r="BI29" s="115">
        <f t="shared" si="7"/>
        <v>0</v>
      </c>
    </row>
    <row r="30" spans="1:61" s="116" customFormat="1" ht="15" customHeight="1">
      <c r="A30" s="142"/>
      <c r="B30" s="136" t="s">
        <v>135</v>
      </c>
      <c r="C30" s="100" t="s">
        <v>35</v>
      </c>
      <c r="D30" s="136"/>
      <c r="E30" s="102" t="s">
        <v>133</v>
      </c>
      <c r="F30" s="138" t="s">
        <v>134</v>
      </c>
      <c r="G30" s="135" t="s">
        <v>86</v>
      </c>
      <c r="H30" s="97">
        <v>18</v>
      </c>
      <c r="I30" s="98">
        <f t="shared" si="8"/>
        <v>0.3333333333333333</v>
      </c>
      <c r="J30" s="99">
        <f>N30+O30+P30</f>
        <v>6</v>
      </c>
      <c r="K30" s="100">
        <v>17697</v>
      </c>
      <c r="L30" s="100">
        <v>4.1</v>
      </c>
      <c r="M30" s="101">
        <f>K30*L30</f>
        <v>72557.7</v>
      </c>
      <c r="N30" s="102"/>
      <c r="O30" s="102">
        <v>6</v>
      </c>
      <c r="P30" s="122"/>
      <c r="Q30" s="104">
        <f t="shared" si="1"/>
        <v>0</v>
      </c>
      <c r="R30" s="104">
        <f t="shared" si="2"/>
        <v>24185.899999999998</v>
      </c>
      <c r="S30" s="104">
        <f t="shared" si="3"/>
        <v>0</v>
      </c>
      <c r="T30" s="105">
        <f t="shared" si="4"/>
        <v>6046.474999999999</v>
      </c>
      <c r="U30" s="105">
        <f t="shared" si="11"/>
        <v>3023.2374999999997</v>
      </c>
      <c r="V30" s="136"/>
      <c r="W30" s="136"/>
      <c r="X30" s="136"/>
      <c r="Y30" s="136"/>
      <c r="Z30" s="136"/>
      <c r="AA30" s="136"/>
      <c r="AB30" s="106">
        <f t="shared" si="12"/>
        <v>0</v>
      </c>
      <c r="AC30" s="136"/>
      <c r="AD30" s="106">
        <f t="shared" si="13"/>
        <v>0</v>
      </c>
      <c r="AE30" s="136"/>
      <c r="AF30" s="106">
        <f t="shared" si="14"/>
        <v>0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9"/>
      <c r="AQ30" s="122"/>
      <c r="AR30" s="136"/>
      <c r="AS30" s="136"/>
      <c r="AT30" s="135"/>
      <c r="AU30" s="138"/>
      <c r="AV30" s="105">
        <f t="shared" si="15"/>
        <v>33255.612499999996</v>
      </c>
      <c r="AW30" s="111"/>
      <c r="AX30" s="112">
        <v>0.3</v>
      </c>
      <c r="AY30" s="112">
        <v>0.35</v>
      </c>
      <c r="AZ30" s="113">
        <v>0.4</v>
      </c>
      <c r="BA30" s="114">
        <f t="shared" si="16"/>
        <v>0.3333333333333333</v>
      </c>
      <c r="BB30" s="115">
        <f t="shared" si="17"/>
        <v>6</v>
      </c>
      <c r="BC30" s="115">
        <f t="shared" si="5"/>
        <v>9069.712500000001</v>
      </c>
      <c r="BD30" s="114"/>
      <c r="BE30" s="115"/>
      <c r="BF30" s="115">
        <f t="shared" si="6"/>
        <v>0</v>
      </c>
      <c r="BG30" s="114"/>
      <c r="BH30" s="115"/>
      <c r="BI30" s="115">
        <f t="shared" si="7"/>
        <v>0</v>
      </c>
    </row>
    <row r="31" spans="1:61" s="90" customFormat="1" ht="14.25" customHeight="1">
      <c r="A31" s="142"/>
      <c r="B31" s="134"/>
      <c r="C31" s="134"/>
      <c r="D31" s="134"/>
      <c r="E31" s="134"/>
      <c r="F31" s="134"/>
      <c r="G31" s="134"/>
      <c r="H31" s="134"/>
      <c r="I31" s="144">
        <f>SUM(I11:I30)</f>
        <v>13.97222222222222</v>
      </c>
      <c r="J31" s="131"/>
      <c r="K31" s="131"/>
      <c r="L31" s="131"/>
      <c r="M31" s="134"/>
      <c r="N31" s="145">
        <f>SUM(N11:N30)</f>
        <v>108.5</v>
      </c>
      <c r="O31" s="145">
        <f>SUM(O11:O30)</f>
        <v>143</v>
      </c>
      <c r="P31" s="145">
        <f>SUM(P11:P30)</f>
        <v>0</v>
      </c>
      <c r="Q31" s="145">
        <f>SUM(Q11:Q30)</f>
        <v>453682.2583333333</v>
      </c>
      <c r="R31" s="145">
        <f aca="true" t="shared" si="22" ref="R31:AV31">SUM(R11:R30)</f>
        <v>643207.2966666667</v>
      </c>
      <c r="S31" s="145">
        <f t="shared" si="22"/>
        <v>0</v>
      </c>
      <c r="T31" s="145">
        <f t="shared" si="22"/>
        <v>274222.38875</v>
      </c>
      <c r="U31" s="145">
        <f t="shared" si="22"/>
        <v>137111.194375</v>
      </c>
      <c r="V31" s="145">
        <f t="shared" si="22"/>
        <v>73.5</v>
      </c>
      <c r="W31" s="145">
        <f t="shared" si="22"/>
        <v>0</v>
      </c>
      <c r="X31" s="145">
        <f t="shared" si="22"/>
        <v>71</v>
      </c>
      <c r="Y31" s="145">
        <f t="shared" si="22"/>
        <v>0</v>
      </c>
      <c r="Z31" s="145">
        <f t="shared" si="22"/>
        <v>0</v>
      </c>
      <c r="AA31" s="145">
        <f t="shared" si="22"/>
        <v>0</v>
      </c>
      <c r="AB31" s="145">
        <f t="shared" si="22"/>
        <v>6901.830000000001</v>
      </c>
      <c r="AC31" s="145">
        <f t="shared" si="22"/>
        <v>0</v>
      </c>
      <c r="AD31" s="145">
        <f t="shared" si="22"/>
        <v>10980.567142857144</v>
      </c>
      <c r="AE31" s="145">
        <f t="shared" si="22"/>
        <v>0</v>
      </c>
      <c r="AF31" s="145">
        <f t="shared" si="22"/>
        <v>0</v>
      </c>
      <c r="AG31" s="145">
        <f t="shared" si="22"/>
        <v>0</v>
      </c>
      <c r="AH31" s="145">
        <f t="shared" si="22"/>
        <v>0</v>
      </c>
      <c r="AI31" s="145">
        <f t="shared" si="22"/>
        <v>0</v>
      </c>
      <c r="AJ31" s="145">
        <f t="shared" si="22"/>
        <v>0</v>
      </c>
      <c r="AK31" s="145">
        <f t="shared" si="22"/>
        <v>0</v>
      </c>
      <c r="AL31" s="145">
        <f t="shared" si="22"/>
        <v>0</v>
      </c>
      <c r="AM31" s="145">
        <f t="shared" si="22"/>
        <v>0</v>
      </c>
      <c r="AN31" s="145">
        <f t="shared" si="22"/>
        <v>8848</v>
      </c>
      <c r="AO31" s="145">
        <f t="shared" si="22"/>
        <v>0</v>
      </c>
      <c r="AP31" s="145">
        <f>SUM(AP11:AP30)</f>
        <v>10620</v>
      </c>
      <c r="AQ31" s="145">
        <f>SUM(AQ11:AQ30)</f>
        <v>0</v>
      </c>
      <c r="AR31" s="145">
        <f t="shared" si="22"/>
        <v>0</v>
      </c>
      <c r="AS31" s="145">
        <f t="shared" si="22"/>
        <v>0</v>
      </c>
      <c r="AT31" s="145">
        <f t="shared" si="22"/>
        <v>3539</v>
      </c>
      <c r="AU31" s="145">
        <f t="shared" si="22"/>
        <v>24773</v>
      </c>
      <c r="AV31" s="145">
        <f t="shared" si="22"/>
        <v>1573885.5352678571</v>
      </c>
      <c r="AW31" s="146"/>
      <c r="AX31" s="147"/>
      <c r="AY31" s="147"/>
      <c r="AZ31" s="148"/>
      <c r="BA31" s="149">
        <f>SUM(BA11:BA30)</f>
        <v>13.97222222222222</v>
      </c>
      <c r="BB31" s="149">
        <f aca="true" t="shared" si="23" ref="BB31:BI31">SUM(BB11:BB30)</f>
        <v>251.5</v>
      </c>
      <c r="BC31" s="150">
        <f t="shared" si="23"/>
        <v>411333.58312499995</v>
      </c>
      <c r="BD31" s="149">
        <f t="shared" si="23"/>
        <v>1.611111111111111</v>
      </c>
      <c r="BE31" s="150">
        <f t="shared" si="23"/>
        <v>29</v>
      </c>
      <c r="BF31" s="150">
        <f t="shared" si="23"/>
        <v>36393.8805</v>
      </c>
      <c r="BG31" s="149">
        <f t="shared" si="23"/>
        <v>3.7222222222222223</v>
      </c>
      <c r="BH31" s="150">
        <f t="shared" si="23"/>
        <v>67</v>
      </c>
      <c r="BI31" s="150">
        <f t="shared" si="23"/>
        <v>114219.87908333333</v>
      </c>
    </row>
    <row r="32" spans="1:75" s="17" customFormat="1" ht="21.75" customHeight="1">
      <c r="A32" s="155"/>
      <c r="B32" s="1"/>
      <c r="C32" s="1"/>
      <c r="D32" s="1"/>
      <c r="E32" s="1"/>
      <c r="F32" s="1"/>
      <c r="G32" s="1"/>
      <c r="H32" s="1"/>
      <c r="I32" s="1"/>
      <c r="J32" s="29"/>
      <c r="K32" s="29"/>
      <c r="L32" s="29"/>
      <c r="M32" s="1"/>
      <c r="N32" s="42"/>
      <c r="O32" s="42"/>
      <c r="P32" s="2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48"/>
      <c r="AO32" s="48"/>
      <c r="AP32" s="49"/>
      <c r="AQ32" s="29"/>
      <c r="AR32" s="1"/>
      <c r="AS32" s="1"/>
      <c r="AT32" s="40"/>
      <c r="AU32" s="46"/>
      <c r="AV32" s="1"/>
      <c r="AW32" s="1"/>
      <c r="AX32" s="1"/>
      <c r="AY32" s="1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</row>
    <row r="33" spans="1:75" s="17" customFormat="1" ht="20.25" customHeight="1">
      <c r="A33" s="156"/>
      <c r="C33" s="61" t="s">
        <v>158</v>
      </c>
      <c r="D33" s="61"/>
      <c r="E33" s="61"/>
      <c r="F33" s="61"/>
      <c r="G33" s="61"/>
      <c r="H33" s="67"/>
      <c r="I33" s="61"/>
      <c r="J33" s="29"/>
      <c r="K33" s="29"/>
      <c r="L33" s="29"/>
      <c r="M33" s="1"/>
      <c r="N33" s="42"/>
      <c r="O33" s="43"/>
      <c r="P33" s="2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48"/>
      <c r="AO33" s="48"/>
      <c r="AP33" s="49"/>
      <c r="AQ33" s="29"/>
      <c r="AR33" s="1"/>
      <c r="AS33" s="1"/>
      <c r="AT33" s="40"/>
      <c r="AU33" s="46"/>
      <c r="AV33" s="1"/>
      <c r="AW33" s="1"/>
      <c r="AX33" s="1"/>
      <c r="AY33" s="1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</row>
    <row r="34" spans="1:75" s="17" customFormat="1" ht="20.25" customHeight="1">
      <c r="A34" s="157"/>
      <c r="C34" s="61" t="s">
        <v>156</v>
      </c>
      <c r="D34" s="62"/>
      <c r="E34" s="62"/>
      <c r="F34" s="62"/>
      <c r="G34" s="62"/>
      <c r="H34" s="68"/>
      <c r="I34" s="62"/>
      <c r="J34" s="29"/>
      <c r="K34" s="29"/>
      <c r="L34" s="29"/>
      <c r="M34" s="1"/>
      <c r="N34" s="42"/>
      <c r="O34" s="42"/>
      <c r="P34" s="2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48"/>
      <c r="AO34" s="48"/>
      <c r="AP34" s="49"/>
      <c r="AQ34" s="29"/>
      <c r="AR34" s="1"/>
      <c r="AS34" s="1"/>
      <c r="AT34" s="40"/>
      <c r="AU34" s="46"/>
      <c r="AV34" s="1"/>
      <c r="AW34" s="1"/>
      <c r="AX34" s="1"/>
      <c r="AY34" s="1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</row>
    <row r="35" spans="1:75" s="17" customFormat="1" ht="20.25" customHeight="1">
      <c r="A35" s="157"/>
      <c r="C35" s="61" t="s">
        <v>157</v>
      </c>
      <c r="D35" s="62"/>
      <c r="E35" s="62"/>
      <c r="F35" s="62"/>
      <c r="G35" s="62"/>
      <c r="H35" s="68"/>
      <c r="I35" s="62"/>
      <c r="J35" s="29"/>
      <c r="K35" s="29"/>
      <c r="L35" s="29"/>
      <c r="M35" s="1"/>
      <c r="N35" s="42"/>
      <c r="O35" s="42"/>
      <c r="P35" s="2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48"/>
      <c r="AO35" s="48"/>
      <c r="AP35" s="49"/>
      <c r="AQ35" s="29"/>
      <c r="AR35" s="1"/>
      <c r="AS35" s="1"/>
      <c r="AT35" s="40"/>
      <c r="AU35" s="46"/>
      <c r="AV35" s="1"/>
      <c r="AW35" s="1"/>
      <c r="AX35" s="1"/>
      <c r="AY35" s="1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</row>
    <row r="36" spans="1:75" s="17" customFormat="1" ht="14.25" customHeight="1">
      <c r="A36" s="158"/>
      <c r="C36" s="1"/>
      <c r="D36" s="1"/>
      <c r="E36" s="1"/>
      <c r="F36" s="1"/>
      <c r="G36" s="1"/>
      <c r="H36" s="1"/>
      <c r="I36" s="1"/>
      <c r="J36" s="29"/>
      <c r="K36" s="29"/>
      <c r="L36" s="29"/>
      <c r="M36" s="1"/>
      <c r="N36" s="42"/>
      <c r="O36" s="42"/>
      <c r="P36" s="2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48"/>
      <c r="AO36" s="48"/>
      <c r="AP36" s="49"/>
      <c r="AQ36" s="29"/>
      <c r="AR36" s="1"/>
      <c r="AS36" s="1"/>
      <c r="AT36" s="40"/>
      <c r="AU36" s="46"/>
      <c r="AV36" s="1"/>
      <c r="AW36" s="1"/>
      <c r="AX36" s="1"/>
      <c r="AY36" s="1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</row>
    <row r="37" spans="1:75" s="30" customFormat="1" ht="14.25" customHeight="1">
      <c r="A37" s="85"/>
      <c r="C37" s="1"/>
      <c r="D37" s="1"/>
      <c r="E37" s="1"/>
      <c r="F37" s="1"/>
      <c r="G37" s="1"/>
      <c r="H37" s="1"/>
      <c r="I37" s="1"/>
      <c r="J37" s="29"/>
      <c r="K37" s="29"/>
      <c r="L37" s="29"/>
      <c r="M37" s="1"/>
      <c r="N37" s="42"/>
      <c r="O37" s="42"/>
      <c r="P37" s="2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48"/>
      <c r="AO37" s="48"/>
      <c r="AP37" s="49"/>
      <c r="AQ37" s="29"/>
      <c r="AR37" s="1"/>
      <c r="AS37" s="1"/>
      <c r="AT37" s="40"/>
      <c r="AU37" s="46"/>
      <c r="AV37" s="1"/>
      <c r="AW37" s="1"/>
      <c r="AX37" s="1"/>
      <c r="AY37" s="1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51" ht="12.75">
      <c r="A38" s="85"/>
      <c r="B38" s="1"/>
      <c r="C38" s="1"/>
      <c r="D38" s="1"/>
      <c r="E38" s="1"/>
      <c r="F38" s="1"/>
      <c r="G38" s="1"/>
      <c r="H38" s="1"/>
      <c r="I38" s="1"/>
      <c r="J38" s="29"/>
      <c r="K38" s="29"/>
      <c r="L38" s="29"/>
      <c r="M38" s="1"/>
      <c r="N38" s="42"/>
      <c r="O38" s="42"/>
      <c r="P38" s="2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Q38" s="29"/>
      <c r="AR38" s="1"/>
      <c r="AS38" s="1"/>
      <c r="AT38" s="40"/>
      <c r="AU38" s="46"/>
      <c r="AV38" s="1"/>
      <c r="AW38" s="1"/>
      <c r="AX38" s="1"/>
      <c r="AY38" s="1"/>
    </row>
    <row r="39" spans="1:51" ht="12.75">
      <c r="A39" s="85"/>
      <c r="B39" s="1"/>
      <c r="C39" s="1"/>
      <c r="D39" s="1"/>
      <c r="E39" s="1"/>
      <c r="F39" s="1"/>
      <c r="G39" s="1"/>
      <c r="H39" s="1"/>
      <c r="I39" s="1"/>
      <c r="J39" s="29"/>
      <c r="K39" s="29"/>
      <c r="L39" s="29"/>
      <c r="M39" s="1"/>
      <c r="N39" s="42"/>
      <c r="O39" s="42"/>
      <c r="P39" s="2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Q39" s="29"/>
      <c r="AR39" s="1"/>
      <c r="AS39" s="1"/>
      <c r="AT39" s="40"/>
      <c r="AU39" s="46"/>
      <c r="AV39" s="1"/>
      <c r="AW39" s="1"/>
      <c r="AX39" s="1"/>
      <c r="AY39" s="1"/>
    </row>
    <row r="40" spans="1:75" ht="12.75">
      <c r="A40" s="85"/>
      <c r="B40" s="1"/>
      <c r="C40" s="1"/>
      <c r="D40" s="1"/>
      <c r="E40" s="1"/>
      <c r="F40" s="1"/>
      <c r="G40" s="1"/>
      <c r="H40" s="1"/>
      <c r="I40" s="1"/>
      <c r="J40" s="29"/>
      <c r="K40" s="29"/>
      <c r="L40" s="29"/>
      <c r="M40" s="1"/>
      <c r="N40" s="42"/>
      <c r="O40" s="42"/>
      <c r="P40" s="2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Q40" s="29"/>
      <c r="AR40" s="1"/>
      <c r="AS40" s="1"/>
      <c r="AT40" s="40"/>
      <c r="AU40" s="46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85"/>
      <c r="B41" s="1"/>
      <c r="C41" s="1"/>
      <c r="D41" s="1"/>
      <c r="E41" s="1"/>
      <c r="F41" s="1"/>
      <c r="G41" s="1"/>
      <c r="H41" s="1"/>
      <c r="I41" s="1"/>
      <c r="J41" s="29"/>
      <c r="K41" s="29"/>
      <c r="L41" s="29"/>
      <c r="M41" s="1"/>
      <c r="N41" s="42"/>
      <c r="O41" s="42"/>
      <c r="P41" s="2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Q41" s="29"/>
      <c r="AR41" s="1"/>
      <c r="AS41" s="1"/>
      <c r="AT41" s="40"/>
      <c r="AU41" s="46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85"/>
      <c r="B42" s="1"/>
      <c r="C42" s="1"/>
      <c r="D42" s="1"/>
      <c r="E42" s="1"/>
      <c r="F42" s="1"/>
      <c r="G42" s="1"/>
      <c r="H42" s="1"/>
      <c r="I42" s="1"/>
      <c r="J42" s="29"/>
      <c r="K42" s="29"/>
      <c r="L42" s="29"/>
      <c r="M42" s="1"/>
      <c r="N42" s="42"/>
      <c r="O42" s="42"/>
      <c r="P42" s="2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Q42" s="29"/>
      <c r="AR42" s="1"/>
      <c r="AS42" s="1"/>
      <c r="AT42" s="40"/>
      <c r="AU42" s="46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85"/>
      <c r="B43" s="1"/>
      <c r="C43" s="1"/>
      <c r="D43" s="1"/>
      <c r="E43" s="1"/>
      <c r="F43" s="1"/>
      <c r="G43" s="1"/>
      <c r="H43" s="1"/>
      <c r="I43" s="1"/>
      <c r="J43" s="29"/>
      <c r="K43" s="29"/>
      <c r="L43" s="29"/>
      <c r="M43" s="1"/>
      <c r="N43" s="42"/>
      <c r="O43" s="42"/>
      <c r="P43" s="2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Q43" s="29"/>
      <c r="AR43" s="1"/>
      <c r="AS43" s="1"/>
      <c r="AT43" s="40"/>
      <c r="AU43" s="46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85"/>
      <c r="B44" s="1"/>
      <c r="C44" s="1"/>
      <c r="D44" s="1"/>
      <c r="E44" s="1"/>
      <c r="F44" s="1"/>
      <c r="G44" s="1"/>
      <c r="H44" s="1"/>
      <c r="I44" s="1"/>
      <c r="J44" s="29"/>
      <c r="K44" s="29"/>
      <c r="L44" s="29"/>
      <c r="M44" s="1"/>
      <c r="N44" s="42"/>
      <c r="O44" s="42"/>
      <c r="P44" s="2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Q44" s="29"/>
      <c r="AR44" s="1"/>
      <c r="AS44" s="1"/>
      <c r="AT44" s="40"/>
      <c r="AU44" s="46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85"/>
      <c r="B45" s="1"/>
      <c r="C45" s="1"/>
      <c r="D45" s="1"/>
      <c r="E45" s="1"/>
      <c r="F45" s="1"/>
      <c r="G45" s="1"/>
      <c r="H45" s="1"/>
      <c r="I45" s="1"/>
      <c r="J45" s="29"/>
      <c r="K45" s="29"/>
      <c r="L45" s="29"/>
      <c r="M45" s="1"/>
      <c r="N45" s="42"/>
      <c r="O45" s="42"/>
      <c r="P45" s="2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Q45" s="29"/>
      <c r="AR45" s="1"/>
      <c r="AS45" s="1"/>
      <c r="AT45" s="40"/>
      <c r="AU45" s="46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85"/>
      <c r="B46" s="1"/>
      <c r="C46" s="1"/>
      <c r="D46" s="1"/>
      <c r="E46" s="1"/>
      <c r="F46" s="1"/>
      <c r="G46" s="1"/>
      <c r="H46" s="1"/>
      <c r="I46" s="1"/>
      <c r="J46" s="29"/>
      <c r="K46" s="29"/>
      <c r="L46" s="29"/>
      <c r="M46" s="1"/>
      <c r="N46" s="42"/>
      <c r="O46" s="42"/>
      <c r="P46" s="2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Q46" s="29"/>
      <c r="AR46" s="1"/>
      <c r="AS46" s="1"/>
      <c r="AT46" s="40"/>
      <c r="AU46" s="46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85"/>
      <c r="B47" s="1"/>
      <c r="C47" s="1"/>
      <c r="D47" s="1"/>
      <c r="E47" s="1"/>
      <c r="F47" s="1"/>
      <c r="G47" s="1"/>
      <c r="H47" s="1"/>
      <c r="I47" s="1"/>
      <c r="J47" s="29"/>
      <c r="K47" s="29"/>
      <c r="L47" s="29"/>
      <c r="M47" s="1"/>
      <c r="N47" s="42"/>
      <c r="O47" s="42"/>
      <c r="P47" s="2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Q47" s="29"/>
      <c r="AR47" s="1"/>
      <c r="AS47" s="1"/>
      <c r="AT47" s="40"/>
      <c r="AU47" s="46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85"/>
      <c r="B48" s="1"/>
      <c r="C48" s="1"/>
      <c r="D48" s="1"/>
      <c r="E48" s="1"/>
      <c r="F48" s="1"/>
      <c r="G48" s="1"/>
      <c r="H48" s="1"/>
      <c r="I48" s="1"/>
      <c r="J48" s="29"/>
      <c r="K48" s="29"/>
      <c r="L48" s="29"/>
      <c r="M48" s="1"/>
      <c r="N48" s="42"/>
      <c r="O48" s="42"/>
      <c r="P48" s="2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Q48" s="29"/>
      <c r="AR48" s="1"/>
      <c r="AS48" s="1"/>
      <c r="AT48" s="40"/>
      <c r="AU48" s="46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85"/>
      <c r="B49" s="1"/>
      <c r="C49" s="1"/>
      <c r="D49" s="1"/>
      <c r="E49" s="1"/>
      <c r="F49" s="1"/>
      <c r="G49" s="1"/>
      <c r="H49" s="1"/>
      <c r="I49" s="1"/>
      <c r="J49" s="29"/>
      <c r="K49" s="29"/>
      <c r="L49" s="29"/>
      <c r="M49" s="1"/>
      <c r="N49" s="42"/>
      <c r="O49" s="42"/>
      <c r="P49" s="2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Q49" s="29"/>
      <c r="AR49" s="1"/>
      <c r="AS49" s="1"/>
      <c r="AT49" s="40"/>
      <c r="AU49" s="46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85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85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85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85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85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85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85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85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85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85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>
      <c r="A60" s="85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52:75" ht="12.75"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52:75" ht="12.75"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52:75" ht="12.75"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52:75" ht="12.75"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</sheetData>
  <sheetProtection/>
  <mergeCells count="52">
    <mergeCell ref="BA9:BC9"/>
    <mergeCell ref="AH8:AM8"/>
    <mergeCell ref="Z9:AA9"/>
    <mergeCell ref="U8:U10"/>
    <mergeCell ref="AL9:AM9"/>
    <mergeCell ref="S9:S10"/>
    <mergeCell ref="AB9:AC9"/>
    <mergeCell ref="AF9:AG9"/>
    <mergeCell ref="AV8:AV10"/>
    <mergeCell ref="AU8:AU10"/>
    <mergeCell ref="AN1:AR1"/>
    <mergeCell ref="AN2:AR2"/>
    <mergeCell ref="AN3:AR3"/>
    <mergeCell ref="AN4:AR4"/>
    <mergeCell ref="AN5:AR5"/>
    <mergeCell ref="AN6:AR6"/>
    <mergeCell ref="AR9:AS9"/>
    <mergeCell ref="V8:AA8"/>
    <mergeCell ref="V9:W9"/>
    <mergeCell ref="AJ9:AK9"/>
    <mergeCell ref="AB8:AG8"/>
    <mergeCell ref="AN8:AS8"/>
    <mergeCell ref="AN9:AO9"/>
    <mergeCell ref="AP9:AQ9"/>
    <mergeCell ref="AH9:AI9"/>
    <mergeCell ref="Q8:S8"/>
    <mergeCell ref="T8:T10"/>
    <mergeCell ref="X9:Y9"/>
    <mergeCell ref="B8:B10"/>
    <mergeCell ref="AN7:AR7"/>
    <mergeCell ref="J8:J10"/>
    <mergeCell ref="N8:P8"/>
    <mergeCell ref="R9:R10"/>
    <mergeCell ref="AD9:AE9"/>
    <mergeCell ref="F8:F10"/>
    <mergeCell ref="I8:I10"/>
    <mergeCell ref="P9:P10"/>
    <mergeCell ref="O9:O10"/>
    <mergeCell ref="A8:A10"/>
    <mergeCell ref="M8:M10"/>
    <mergeCell ref="C8:C10"/>
    <mergeCell ref="D8:D10"/>
    <mergeCell ref="BD9:BF9"/>
    <mergeCell ref="BG9:BI9"/>
    <mergeCell ref="L8:L10"/>
    <mergeCell ref="E8:E10"/>
    <mergeCell ref="H8:H10"/>
    <mergeCell ref="AT8:AT10"/>
    <mergeCell ref="G8:G10"/>
    <mergeCell ref="Q9:Q10"/>
    <mergeCell ref="K8:K10"/>
    <mergeCell ref="N9:N10"/>
  </mergeCells>
  <printOptions/>
  <pageMargins left="0.5905511811023623" right="0" top="0.7874015748031497" bottom="0" header="0" footer="0"/>
  <pageSetup horizontalDpi="600" verticalDpi="600" orientation="landscape" paperSize="9" scale="54" r:id="rId1"/>
  <rowBreaks count="2" manualBreakCount="2">
    <brk id="41" max="47" man="1"/>
    <brk id="42" max="47" man="1"/>
  </rowBreaks>
  <colBreaks count="1" manualBreakCount="1">
    <brk id="27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64"/>
  <sheetViews>
    <sheetView view="pageBreakPreview" zoomScale="90" zoomScaleSheetLayoutView="90" zoomScalePageLayoutView="0" workbookViewId="0" topLeftCell="A5">
      <pane xSplit="1" topLeftCell="B1" activePane="topRight" state="frozen"/>
      <selection pane="topLeft" activeCell="A1" sqref="A1"/>
      <selection pane="topRight" activeCell="B5" sqref="B1:B16384"/>
    </sheetView>
  </sheetViews>
  <sheetFormatPr defaultColWidth="9.00390625" defaultRowHeight="12.75"/>
  <cols>
    <col min="1" max="1" width="2.75390625" style="0" customWidth="1"/>
    <col min="2" max="2" width="17.25390625" style="41" customWidth="1"/>
    <col min="3" max="3" width="10.375" style="0" customWidth="1"/>
    <col min="4" max="4" width="15.00390625" style="0" customWidth="1"/>
    <col min="5" max="5" width="7.25390625" style="0" customWidth="1"/>
    <col min="6" max="6" width="8.75390625" style="0" customWidth="1"/>
    <col min="7" max="7" width="8.00390625" style="0" customWidth="1"/>
    <col min="8" max="8" width="4.625" style="0" customWidth="1"/>
    <col min="9" max="9" width="6.625" style="0" customWidth="1"/>
    <col min="10" max="10" width="8.625" style="30" customWidth="1"/>
    <col min="11" max="11" width="7.75390625" style="30" customWidth="1"/>
    <col min="12" max="12" width="6.125" style="30" customWidth="1"/>
    <col min="13" max="13" width="7.125" style="0" customWidth="1"/>
    <col min="14" max="14" width="7.375" style="44" customWidth="1"/>
    <col min="15" max="15" width="7.00390625" style="44" customWidth="1"/>
    <col min="16" max="16" width="7.125" style="30" customWidth="1"/>
    <col min="17" max="17" width="9.875" style="0" customWidth="1"/>
    <col min="18" max="18" width="10.00390625" style="0" customWidth="1"/>
    <col min="19" max="19" width="8.75390625" style="0" customWidth="1"/>
    <col min="20" max="20" width="9.75390625" style="0" customWidth="1"/>
    <col min="21" max="21" width="9.375" style="0" customWidth="1"/>
    <col min="22" max="23" width="6.125" style="0" customWidth="1"/>
    <col min="24" max="24" width="6.375" style="0" customWidth="1"/>
    <col min="25" max="25" width="5.875" style="0" customWidth="1"/>
    <col min="26" max="26" width="6.625" style="0" customWidth="1"/>
    <col min="27" max="27" width="6.25390625" style="0" customWidth="1"/>
    <col min="28" max="28" width="7.875" style="0" customWidth="1"/>
    <col min="29" max="29" width="5.875" style="0" customWidth="1"/>
    <col min="30" max="30" width="8.625" style="0" customWidth="1"/>
    <col min="31" max="31" width="6.375" style="0" customWidth="1"/>
    <col min="32" max="32" width="5.875" style="0" customWidth="1"/>
    <col min="33" max="33" width="6.125" style="0" customWidth="1"/>
    <col min="34" max="34" width="5.375" style="0" customWidth="1"/>
    <col min="35" max="35" width="5.875" style="0" customWidth="1"/>
    <col min="36" max="36" width="5.75390625" style="0" customWidth="1"/>
    <col min="37" max="37" width="6.125" style="0" customWidth="1"/>
    <col min="38" max="38" width="6.25390625" style="0" customWidth="1"/>
    <col min="39" max="39" width="7.25390625" style="0" customWidth="1"/>
    <col min="40" max="40" width="7.25390625" style="48" customWidth="1"/>
    <col min="41" max="41" width="6.875" style="48" customWidth="1"/>
    <col min="42" max="42" width="8.875" style="49" customWidth="1"/>
    <col min="43" max="43" width="8.125" style="86" customWidth="1"/>
    <col min="44" max="44" width="5.875" style="45" customWidth="1"/>
    <col min="45" max="45" width="6.625" style="0" customWidth="1"/>
    <col min="46" max="46" width="7.875" style="41" customWidth="1"/>
    <col min="47" max="47" width="7.875" style="47" customWidth="1"/>
    <col min="48" max="48" width="10.25390625" style="0" customWidth="1"/>
    <col min="49" max="49" width="7.00390625" style="0" customWidth="1"/>
    <col min="50" max="50" width="6.625" style="0" hidden="1" customWidth="1"/>
    <col min="51" max="52" width="7.625" style="0" hidden="1" customWidth="1"/>
  </cols>
  <sheetData>
    <row r="1" spans="2:66" s="53" customFormat="1" ht="20.25" customHeight="1">
      <c r="B1" s="52"/>
      <c r="J1" s="75"/>
      <c r="K1" s="75"/>
      <c r="L1" s="75"/>
      <c r="N1" s="78"/>
      <c r="O1" s="78"/>
      <c r="P1" s="75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188" t="s">
        <v>24</v>
      </c>
      <c r="AO1" s="189"/>
      <c r="AP1" s="189"/>
      <c r="AQ1" s="189"/>
      <c r="AR1" s="190"/>
      <c r="AS1" s="80">
        <v>0</v>
      </c>
      <c r="AT1" s="81" t="s">
        <v>11</v>
      </c>
      <c r="AU1" s="82" t="s">
        <v>12</v>
      </c>
      <c r="AV1" s="80" t="s">
        <v>25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</row>
    <row r="2" spans="2:66" s="53" customFormat="1" ht="12.75">
      <c r="B2" s="52"/>
      <c r="D2" s="53" t="s">
        <v>154</v>
      </c>
      <c r="J2" s="75"/>
      <c r="K2" s="75"/>
      <c r="L2" s="75"/>
      <c r="N2" s="78"/>
      <c r="O2" s="78"/>
      <c r="P2" s="75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 t="s">
        <v>61</v>
      </c>
      <c r="AK2" s="79"/>
      <c r="AL2" s="79"/>
      <c r="AM2" s="79"/>
      <c r="AN2" s="188" t="s">
        <v>26</v>
      </c>
      <c r="AO2" s="189"/>
      <c r="AP2" s="189"/>
      <c r="AQ2" s="189"/>
      <c r="AR2" s="190"/>
      <c r="AS2" s="80">
        <v>1</v>
      </c>
      <c r="AT2" s="80">
        <v>4</v>
      </c>
      <c r="AU2" s="83">
        <v>5</v>
      </c>
      <c r="AV2" s="80">
        <f aca="true" t="shared" si="0" ref="AV2:AV7">SUM(AS2:AU2)</f>
        <v>10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</row>
    <row r="3" spans="2:66" s="53" customFormat="1" ht="12.75">
      <c r="B3" s="52"/>
      <c r="J3" s="75"/>
      <c r="K3" s="75"/>
      <c r="L3" s="75"/>
      <c r="N3" s="78"/>
      <c r="O3" s="78"/>
      <c r="P3" s="75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188" t="s">
        <v>27</v>
      </c>
      <c r="AO3" s="189"/>
      <c r="AP3" s="189"/>
      <c r="AQ3" s="189"/>
      <c r="AR3" s="190"/>
      <c r="AS3" s="80">
        <v>1</v>
      </c>
      <c r="AT3" s="80">
        <v>4</v>
      </c>
      <c r="AU3" s="83">
        <v>4</v>
      </c>
      <c r="AV3" s="80">
        <f t="shared" si="0"/>
        <v>9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</row>
    <row r="4" spans="2:66" s="53" customFormat="1" ht="12.75">
      <c r="B4" s="52"/>
      <c r="F4" s="53" t="s">
        <v>98</v>
      </c>
      <c r="J4" s="75"/>
      <c r="K4" s="75"/>
      <c r="L4" s="75"/>
      <c r="N4" s="78"/>
      <c r="O4" s="78"/>
      <c r="P4" s="75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188" t="s">
        <v>28</v>
      </c>
      <c r="AO4" s="189"/>
      <c r="AP4" s="189"/>
      <c r="AQ4" s="189"/>
      <c r="AR4" s="190"/>
      <c r="AS4" s="80">
        <v>6</v>
      </c>
      <c r="AT4" s="80">
        <v>29</v>
      </c>
      <c r="AU4" s="83">
        <v>13</v>
      </c>
      <c r="AV4" s="80">
        <f t="shared" si="0"/>
        <v>48</v>
      </c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</row>
    <row r="5" spans="2:66" s="53" customFormat="1" ht="15.75" customHeight="1">
      <c r="B5" s="52"/>
      <c r="F5" s="53" t="s">
        <v>0</v>
      </c>
      <c r="J5" s="75"/>
      <c r="K5" s="75"/>
      <c r="L5" s="75"/>
      <c r="N5" s="78"/>
      <c r="O5" s="78"/>
      <c r="P5" s="75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188" t="s">
        <v>29</v>
      </c>
      <c r="AO5" s="189"/>
      <c r="AP5" s="189"/>
      <c r="AQ5" s="189"/>
      <c r="AR5" s="190"/>
      <c r="AS5" s="80">
        <v>0</v>
      </c>
      <c r="AT5" s="80">
        <f>AT6+AT7</f>
        <v>108.5</v>
      </c>
      <c r="AU5" s="83">
        <f>AU6+AU7</f>
        <v>143</v>
      </c>
      <c r="AV5" s="80">
        <f t="shared" si="0"/>
        <v>251.5</v>
      </c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</row>
    <row r="6" spans="2:66" s="53" customFormat="1" ht="17.25" customHeight="1">
      <c r="B6" s="52"/>
      <c r="J6" s="75"/>
      <c r="K6" s="75"/>
      <c r="L6" s="75"/>
      <c r="N6" s="78"/>
      <c r="O6" s="78"/>
      <c r="P6" s="75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188" t="s">
        <v>30</v>
      </c>
      <c r="AO6" s="189"/>
      <c r="AP6" s="189"/>
      <c r="AQ6" s="189"/>
      <c r="AR6" s="190"/>
      <c r="AS6" s="80">
        <v>0</v>
      </c>
      <c r="AT6" s="80">
        <v>108.5</v>
      </c>
      <c r="AU6" s="84">
        <v>137</v>
      </c>
      <c r="AV6" s="80">
        <f t="shared" si="0"/>
        <v>245.5</v>
      </c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</row>
    <row r="7" spans="1:66" ht="18.75" customHeight="1">
      <c r="A7" s="1"/>
      <c r="B7" s="40"/>
      <c r="C7" s="1"/>
      <c r="D7" s="1"/>
      <c r="E7" s="1"/>
      <c r="F7" s="1"/>
      <c r="G7" s="1"/>
      <c r="H7" s="1"/>
      <c r="I7" s="1"/>
      <c r="J7" s="29"/>
      <c r="K7" s="29"/>
      <c r="L7" s="29"/>
      <c r="M7" s="1"/>
      <c r="N7" s="42"/>
      <c r="O7" s="42"/>
      <c r="P7" s="2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77" t="s">
        <v>136</v>
      </c>
      <c r="AO7" s="178"/>
      <c r="AP7" s="178"/>
      <c r="AQ7" s="178"/>
      <c r="AR7" s="179"/>
      <c r="AS7" s="15">
        <v>0</v>
      </c>
      <c r="AT7" s="15">
        <v>0</v>
      </c>
      <c r="AU7" s="36">
        <v>6</v>
      </c>
      <c r="AV7" s="15">
        <f t="shared" si="0"/>
        <v>6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51" s="89" customFormat="1" ht="15" customHeight="1">
      <c r="A8" s="171" t="s">
        <v>1</v>
      </c>
      <c r="B8" s="164" t="s">
        <v>9</v>
      </c>
      <c r="C8" s="164" t="s">
        <v>2</v>
      </c>
      <c r="D8" s="164" t="s">
        <v>10</v>
      </c>
      <c r="E8" s="164" t="s">
        <v>124</v>
      </c>
      <c r="F8" s="182" t="s">
        <v>8</v>
      </c>
      <c r="G8" s="164" t="s">
        <v>3</v>
      </c>
      <c r="H8" s="164" t="s">
        <v>137</v>
      </c>
      <c r="I8" s="164" t="s">
        <v>4</v>
      </c>
      <c r="J8" s="161" t="s">
        <v>62</v>
      </c>
      <c r="K8" s="161" t="s">
        <v>5</v>
      </c>
      <c r="L8" s="161" t="s">
        <v>123</v>
      </c>
      <c r="M8" s="164" t="s">
        <v>7</v>
      </c>
      <c r="N8" s="180" t="s">
        <v>155</v>
      </c>
      <c r="O8" s="180"/>
      <c r="P8" s="181"/>
      <c r="Q8" s="172" t="s">
        <v>14</v>
      </c>
      <c r="R8" s="173"/>
      <c r="S8" s="174"/>
      <c r="T8" s="164" t="s">
        <v>15</v>
      </c>
      <c r="U8" s="191">
        <v>0.1</v>
      </c>
      <c r="V8" s="185" t="s">
        <v>16</v>
      </c>
      <c r="W8" s="186"/>
      <c r="X8" s="186"/>
      <c r="Y8" s="186"/>
      <c r="Z8" s="186"/>
      <c r="AA8" s="187"/>
      <c r="AB8" s="185" t="s">
        <v>17</v>
      </c>
      <c r="AC8" s="186"/>
      <c r="AD8" s="186"/>
      <c r="AE8" s="186"/>
      <c r="AF8" s="186"/>
      <c r="AG8" s="187"/>
      <c r="AH8" s="185" t="s">
        <v>18</v>
      </c>
      <c r="AI8" s="186"/>
      <c r="AJ8" s="186"/>
      <c r="AK8" s="186"/>
      <c r="AL8" s="186"/>
      <c r="AM8" s="187"/>
      <c r="AN8" s="185" t="s">
        <v>21</v>
      </c>
      <c r="AO8" s="186"/>
      <c r="AP8" s="186"/>
      <c r="AQ8" s="186"/>
      <c r="AR8" s="186"/>
      <c r="AS8" s="187"/>
      <c r="AT8" s="164" t="s">
        <v>139</v>
      </c>
      <c r="AU8" s="164" t="s">
        <v>22</v>
      </c>
      <c r="AV8" s="164" t="s">
        <v>23</v>
      </c>
      <c r="AW8" s="88"/>
      <c r="AX8" s="88"/>
      <c r="AY8" s="88"/>
    </row>
    <row r="9" spans="1:51" s="90" customFormat="1" ht="13.5" customHeight="1">
      <c r="A9" s="171"/>
      <c r="B9" s="165"/>
      <c r="C9" s="165"/>
      <c r="D9" s="165"/>
      <c r="E9" s="165"/>
      <c r="F9" s="183"/>
      <c r="G9" s="165"/>
      <c r="H9" s="165"/>
      <c r="I9" s="165"/>
      <c r="J9" s="162"/>
      <c r="K9" s="162"/>
      <c r="L9" s="162"/>
      <c r="M9" s="165"/>
      <c r="N9" s="169" t="s">
        <v>11</v>
      </c>
      <c r="O9" s="169" t="s">
        <v>12</v>
      </c>
      <c r="P9" s="169" t="s">
        <v>13</v>
      </c>
      <c r="Q9" s="167" t="s">
        <v>11</v>
      </c>
      <c r="R9" s="167" t="s">
        <v>12</v>
      </c>
      <c r="S9" s="167" t="s">
        <v>13</v>
      </c>
      <c r="T9" s="165"/>
      <c r="U9" s="165"/>
      <c r="V9" s="175" t="s">
        <v>11</v>
      </c>
      <c r="W9" s="176"/>
      <c r="X9" s="175" t="s">
        <v>12</v>
      </c>
      <c r="Y9" s="176"/>
      <c r="Z9" s="175" t="s">
        <v>13</v>
      </c>
      <c r="AA9" s="176"/>
      <c r="AB9" s="175" t="s">
        <v>11</v>
      </c>
      <c r="AC9" s="176"/>
      <c r="AD9" s="175" t="s">
        <v>12</v>
      </c>
      <c r="AE9" s="176"/>
      <c r="AF9" s="175" t="s">
        <v>13</v>
      </c>
      <c r="AG9" s="176"/>
      <c r="AH9" s="175" t="s">
        <v>11</v>
      </c>
      <c r="AI9" s="176"/>
      <c r="AJ9" s="175" t="s">
        <v>12</v>
      </c>
      <c r="AK9" s="176"/>
      <c r="AL9" s="175" t="s">
        <v>13</v>
      </c>
      <c r="AM9" s="176"/>
      <c r="AN9" s="175" t="s">
        <v>11</v>
      </c>
      <c r="AO9" s="176"/>
      <c r="AP9" s="175" t="s">
        <v>12</v>
      </c>
      <c r="AQ9" s="176"/>
      <c r="AR9" s="175" t="s">
        <v>13</v>
      </c>
      <c r="AS9" s="176"/>
      <c r="AT9" s="165"/>
      <c r="AU9" s="165"/>
      <c r="AV9" s="165"/>
      <c r="AW9" s="88"/>
      <c r="AX9" s="88"/>
      <c r="AY9" s="88"/>
    </row>
    <row r="10" spans="1:51" s="90" customFormat="1" ht="32.25" customHeight="1">
      <c r="A10" s="171"/>
      <c r="B10" s="166"/>
      <c r="C10" s="166"/>
      <c r="D10" s="166"/>
      <c r="E10" s="166"/>
      <c r="F10" s="184"/>
      <c r="G10" s="166"/>
      <c r="H10" s="166"/>
      <c r="I10" s="166"/>
      <c r="J10" s="163"/>
      <c r="K10" s="163"/>
      <c r="L10" s="163"/>
      <c r="M10" s="166"/>
      <c r="N10" s="170"/>
      <c r="O10" s="170"/>
      <c r="P10" s="170"/>
      <c r="Q10" s="168"/>
      <c r="R10" s="168"/>
      <c r="S10" s="168"/>
      <c r="T10" s="166"/>
      <c r="U10" s="166"/>
      <c r="V10" s="91">
        <v>0.5</v>
      </c>
      <c r="W10" s="91">
        <v>1</v>
      </c>
      <c r="X10" s="91">
        <v>0.5</v>
      </c>
      <c r="Y10" s="91">
        <v>1</v>
      </c>
      <c r="Z10" s="91">
        <v>0.5</v>
      </c>
      <c r="AA10" s="91">
        <v>1</v>
      </c>
      <c r="AB10" s="91">
        <v>0.5</v>
      </c>
      <c r="AC10" s="91">
        <v>1</v>
      </c>
      <c r="AD10" s="91">
        <v>0.5</v>
      </c>
      <c r="AE10" s="91">
        <v>1</v>
      </c>
      <c r="AF10" s="91">
        <v>0.5</v>
      </c>
      <c r="AG10" s="91">
        <v>1</v>
      </c>
      <c r="AH10" s="91" t="s">
        <v>19</v>
      </c>
      <c r="AI10" s="91" t="s">
        <v>20</v>
      </c>
      <c r="AJ10" s="91" t="s">
        <v>19</v>
      </c>
      <c r="AK10" s="91" t="s">
        <v>20</v>
      </c>
      <c r="AL10" s="91" t="s">
        <v>19</v>
      </c>
      <c r="AM10" s="91" t="s">
        <v>20</v>
      </c>
      <c r="AN10" s="91">
        <v>0.5</v>
      </c>
      <c r="AO10" s="91">
        <v>1</v>
      </c>
      <c r="AP10" s="91">
        <v>0.5</v>
      </c>
      <c r="AQ10" s="92">
        <v>1</v>
      </c>
      <c r="AR10" s="91">
        <v>0.5</v>
      </c>
      <c r="AS10" s="91">
        <v>1</v>
      </c>
      <c r="AT10" s="166"/>
      <c r="AU10" s="166"/>
      <c r="AV10" s="166"/>
      <c r="AW10" s="88"/>
      <c r="AX10" s="88"/>
      <c r="AY10" s="88"/>
    </row>
    <row r="11" spans="1:52" s="116" customFormat="1" ht="16.5" customHeight="1">
      <c r="A11" s="96">
        <v>1</v>
      </c>
      <c r="B11" s="97" t="s">
        <v>99</v>
      </c>
      <c r="C11" s="97" t="s">
        <v>36</v>
      </c>
      <c r="D11" s="97" t="s">
        <v>59</v>
      </c>
      <c r="E11" s="97" t="s">
        <v>125</v>
      </c>
      <c r="F11" s="97" t="s">
        <v>100</v>
      </c>
      <c r="G11" s="97" t="s">
        <v>80</v>
      </c>
      <c r="H11" s="97">
        <v>18</v>
      </c>
      <c r="I11" s="98">
        <f>(1/18)*J11</f>
        <v>1.1111111111111112</v>
      </c>
      <c r="J11" s="99">
        <f>N11+O11+P11</f>
        <v>20</v>
      </c>
      <c r="K11" s="100">
        <v>17697</v>
      </c>
      <c r="L11" s="100">
        <v>3.89</v>
      </c>
      <c r="M11" s="101">
        <f>K11*L11</f>
        <v>68841.33</v>
      </c>
      <c r="N11" s="102">
        <v>20</v>
      </c>
      <c r="O11" s="103"/>
      <c r="P11" s="102"/>
      <c r="Q11" s="104">
        <f aca="true" t="shared" si="1" ref="Q11:Q30">(M11/18)*N11</f>
        <v>76490.36666666667</v>
      </c>
      <c r="R11" s="104">
        <f aca="true" t="shared" si="2" ref="R11:R30">(M11/18)*O11</f>
        <v>0</v>
      </c>
      <c r="S11" s="104">
        <f aca="true" t="shared" si="3" ref="S11:S30">(M11/18)*P11</f>
        <v>0</v>
      </c>
      <c r="T11" s="105">
        <f aca="true" t="shared" si="4" ref="T11:T30">(Q11+R11+S11)*25%</f>
        <v>19122.591666666667</v>
      </c>
      <c r="U11" s="105">
        <f>(T11+S11+R11+Q11)*10%</f>
        <v>9561.295833333335</v>
      </c>
      <c r="V11" s="106">
        <v>14</v>
      </c>
      <c r="W11" s="97"/>
      <c r="X11" s="106"/>
      <c r="Y11" s="106"/>
      <c r="Z11" s="106"/>
      <c r="AA11" s="106"/>
      <c r="AB11" s="106">
        <f>((K11/J11)*V11)*0.1</f>
        <v>1238.79</v>
      </c>
      <c r="AC11" s="101"/>
      <c r="AD11" s="106">
        <f>((K11/J11)*X11)*0.1</f>
        <v>0</v>
      </c>
      <c r="AE11" s="101"/>
      <c r="AF11" s="106">
        <f>((K11/J11)*Z11)*0.1</f>
        <v>0</v>
      </c>
      <c r="AG11" s="101"/>
      <c r="AH11" s="97"/>
      <c r="AI11" s="106">
        <f>((K11/J11)*AH11)*0.25</f>
        <v>0</v>
      </c>
      <c r="AJ11" s="97"/>
      <c r="AK11" s="106">
        <f>((K11/J11)*AJ11)*0.25</f>
        <v>0</v>
      </c>
      <c r="AL11" s="97"/>
      <c r="AM11" s="106">
        <f>((K11/J11)*AL11)*0.25</f>
        <v>0</v>
      </c>
      <c r="AN11" s="97">
        <v>2212</v>
      </c>
      <c r="AO11" s="107"/>
      <c r="AP11" s="108"/>
      <c r="AQ11" s="109"/>
      <c r="AR11" s="110"/>
      <c r="AS11" s="110"/>
      <c r="AT11" s="97"/>
      <c r="AU11" s="96"/>
      <c r="AV11" s="105">
        <f>Q11+R11+S11+T11+U11+AB11+AD11+AF11+AN11+AP11+AR11+AT11+AU11</f>
        <v>108625.04416666667</v>
      </c>
      <c r="AW11" s="111"/>
      <c r="AX11" s="112">
        <v>0.3</v>
      </c>
      <c r="AY11" s="112">
        <v>0.35</v>
      </c>
      <c r="AZ11" s="113">
        <v>0.4</v>
      </c>
    </row>
    <row r="12" spans="1:52" s="116" customFormat="1" ht="16.5" customHeight="1">
      <c r="A12" s="96">
        <v>2</v>
      </c>
      <c r="B12" s="117" t="s">
        <v>67</v>
      </c>
      <c r="C12" s="118" t="s">
        <v>35</v>
      </c>
      <c r="D12" s="97" t="s">
        <v>40</v>
      </c>
      <c r="E12" s="97" t="s">
        <v>127</v>
      </c>
      <c r="F12" s="97" t="s">
        <v>81</v>
      </c>
      <c r="G12" s="97" t="s">
        <v>74</v>
      </c>
      <c r="H12" s="97">
        <v>18</v>
      </c>
      <c r="I12" s="98">
        <f aca="true" t="shared" si="5" ref="I12:I30">(1/18)*J12</f>
        <v>0.4444444444444444</v>
      </c>
      <c r="J12" s="99">
        <f aca="true" t="shared" si="6" ref="J12:J30">N12+O12+P12</f>
        <v>8</v>
      </c>
      <c r="K12" s="100">
        <v>17697</v>
      </c>
      <c r="L12" s="100">
        <v>4.13</v>
      </c>
      <c r="M12" s="101">
        <f aca="true" t="shared" si="7" ref="M12:M30">K12*L12</f>
        <v>73088.61</v>
      </c>
      <c r="N12" s="102"/>
      <c r="O12" s="103">
        <v>8</v>
      </c>
      <c r="P12" s="102"/>
      <c r="Q12" s="104">
        <f t="shared" si="1"/>
        <v>0</v>
      </c>
      <c r="R12" s="104">
        <f t="shared" si="2"/>
        <v>32483.826666666668</v>
      </c>
      <c r="S12" s="104">
        <f t="shared" si="3"/>
        <v>0</v>
      </c>
      <c r="T12" s="105">
        <f t="shared" si="4"/>
        <v>8120.956666666667</v>
      </c>
      <c r="U12" s="105">
        <f aca="true" t="shared" si="8" ref="U12:U30">(T12+S12+R12+Q12)*10%</f>
        <v>4060.4783333333335</v>
      </c>
      <c r="V12" s="106"/>
      <c r="W12" s="97"/>
      <c r="X12" s="106"/>
      <c r="Y12" s="106"/>
      <c r="Z12" s="106"/>
      <c r="AA12" s="106"/>
      <c r="AB12" s="106">
        <f aca="true" t="shared" si="9" ref="AB12:AB30">((K12/J12)*V12)*0.1</f>
        <v>0</v>
      </c>
      <c r="AC12" s="101"/>
      <c r="AD12" s="106">
        <f aca="true" t="shared" si="10" ref="AD12:AD30">((K12/J12)*X12)*0.1</f>
        <v>0</v>
      </c>
      <c r="AE12" s="101"/>
      <c r="AF12" s="106">
        <f aca="true" t="shared" si="11" ref="AF12:AF30">((K12/J12)*Z12)*0.1</f>
        <v>0</v>
      </c>
      <c r="AG12" s="101"/>
      <c r="AH12" s="97"/>
      <c r="AI12" s="106">
        <f>((K12/J12)*AH12)*0.25</f>
        <v>0</v>
      </c>
      <c r="AJ12" s="97"/>
      <c r="AK12" s="106">
        <f>((K12/J12)*AJ12)*0.25</f>
        <v>0</v>
      </c>
      <c r="AL12" s="97"/>
      <c r="AM12" s="106">
        <f>((K12/J12)*AL12)*0.25</f>
        <v>0</v>
      </c>
      <c r="AN12" s="97"/>
      <c r="AO12" s="107"/>
      <c r="AP12" s="108"/>
      <c r="AQ12" s="109"/>
      <c r="AR12" s="110"/>
      <c r="AS12" s="110"/>
      <c r="AT12" s="97"/>
      <c r="AU12" s="96">
        <v>3539</v>
      </c>
      <c r="AV12" s="105">
        <f aca="true" t="shared" si="12" ref="AV12:AV30">Q12+R12+S12+T12+U12+AB12+AD12+AF12+AN12+AP12+AR12+AT12+AU12</f>
        <v>48204.261666666665</v>
      </c>
      <c r="AW12" s="111"/>
      <c r="AX12" s="112">
        <v>0.3</v>
      </c>
      <c r="AY12" s="112">
        <v>0.35</v>
      </c>
      <c r="AZ12" s="113">
        <v>0.4</v>
      </c>
    </row>
    <row r="13" spans="1:52" s="116" customFormat="1" ht="16.5" customHeight="1">
      <c r="A13" s="96">
        <v>3</v>
      </c>
      <c r="B13" s="117" t="s">
        <v>33</v>
      </c>
      <c r="C13" s="119" t="s">
        <v>35</v>
      </c>
      <c r="D13" s="97"/>
      <c r="E13" s="97" t="s">
        <v>128</v>
      </c>
      <c r="F13" s="97">
        <v>1</v>
      </c>
      <c r="G13" s="97" t="s">
        <v>73</v>
      </c>
      <c r="H13" s="97">
        <v>18</v>
      </c>
      <c r="I13" s="98">
        <f t="shared" si="5"/>
        <v>0.8888888888888888</v>
      </c>
      <c r="J13" s="99">
        <f t="shared" si="6"/>
        <v>16</v>
      </c>
      <c r="K13" s="100">
        <v>17697</v>
      </c>
      <c r="L13" s="100">
        <v>3.14</v>
      </c>
      <c r="M13" s="101">
        <f>K13*L13</f>
        <v>55568.58</v>
      </c>
      <c r="N13" s="102"/>
      <c r="O13" s="103">
        <v>16</v>
      </c>
      <c r="P13" s="102"/>
      <c r="Q13" s="104">
        <f t="shared" si="1"/>
        <v>0</v>
      </c>
      <c r="R13" s="104">
        <f t="shared" si="2"/>
        <v>49394.293333333335</v>
      </c>
      <c r="S13" s="104">
        <f t="shared" si="3"/>
        <v>0</v>
      </c>
      <c r="T13" s="105">
        <f t="shared" si="4"/>
        <v>12348.573333333334</v>
      </c>
      <c r="U13" s="105">
        <f t="shared" si="8"/>
        <v>6174.286666666667</v>
      </c>
      <c r="V13" s="106"/>
      <c r="W13" s="97"/>
      <c r="X13" s="106"/>
      <c r="Y13" s="106"/>
      <c r="Z13" s="106"/>
      <c r="AA13" s="106"/>
      <c r="AB13" s="106">
        <f t="shared" si="9"/>
        <v>0</v>
      </c>
      <c r="AC13" s="101"/>
      <c r="AD13" s="106">
        <f t="shared" si="10"/>
        <v>0</v>
      </c>
      <c r="AE13" s="101"/>
      <c r="AF13" s="106">
        <f t="shared" si="11"/>
        <v>0</v>
      </c>
      <c r="AG13" s="101"/>
      <c r="AH13" s="97"/>
      <c r="AI13" s="106">
        <f>((K13/J13)*AH13)*0.25</f>
        <v>0</v>
      </c>
      <c r="AJ13" s="97"/>
      <c r="AK13" s="106">
        <f>((K13/J13)*AJ13)*0.25</f>
        <v>0</v>
      </c>
      <c r="AL13" s="97"/>
      <c r="AM13" s="106">
        <f>((K13/J13)*AL13)*0.25</f>
        <v>0</v>
      </c>
      <c r="AN13" s="120"/>
      <c r="AO13" s="107"/>
      <c r="AP13" s="120">
        <v>2655</v>
      </c>
      <c r="AQ13" s="109"/>
      <c r="AR13" s="110"/>
      <c r="AS13" s="110"/>
      <c r="AT13" s="96"/>
      <c r="AU13" s="96">
        <v>3539</v>
      </c>
      <c r="AV13" s="105">
        <f t="shared" si="12"/>
        <v>74111.15333333334</v>
      </c>
      <c r="AW13" s="111"/>
      <c r="AX13" s="112">
        <v>0.3</v>
      </c>
      <c r="AY13" s="112">
        <v>0.35</v>
      </c>
      <c r="AZ13" s="113">
        <v>0.4</v>
      </c>
    </row>
    <row r="14" spans="1:52" s="127" customFormat="1" ht="16.5" customHeight="1">
      <c r="A14" s="96">
        <v>4</v>
      </c>
      <c r="B14" s="102" t="s">
        <v>32</v>
      </c>
      <c r="C14" s="102" t="s">
        <v>35</v>
      </c>
      <c r="D14" s="102" t="s">
        <v>89</v>
      </c>
      <c r="E14" s="102" t="s">
        <v>126</v>
      </c>
      <c r="F14" s="102" t="s">
        <v>102</v>
      </c>
      <c r="G14" s="102" t="s">
        <v>80</v>
      </c>
      <c r="H14" s="97">
        <v>18</v>
      </c>
      <c r="I14" s="98">
        <f t="shared" si="5"/>
        <v>0.6666666666666666</v>
      </c>
      <c r="J14" s="99">
        <f t="shared" si="6"/>
        <v>12</v>
      </c>
      <c r="K14" s="100">
        <v>17697</v>
      </c>
      <c r="L14" s="100">
        <v>4.3</v>
      </c>
      <c r="M14" s="101">
        <f t="shared" si="7"/>
        <v>76097.09999999999</v>
      </c>
      <c r="N14" s="102"/>
      <c r="O14" s="103">
        <v>12</v>
      </c>
      <c r="P14" s="102"/>
      <c r="Q14" s="121">
        <f t="shared" si="1"/>
        <v>0</v>
      </c>
      <c r="R14" s="121">
        <f t="shared" si="2"/>
        <v>50731.399999999994</v>
      </c>
      <c r="S14" s="121">
        <f t="shared" si="3"/>
        <v>0</v>
      </c>
      <c r="T14" s="105">
        <f t="shared" si="4"/>
        <v>12682.849999999999</v>
      </c>
      <c r="U14" s="105">
        <f t="shared" si="8"/>
        <v>6341.424999999999</v>
      </c>
      <c r="V14" s="103"/>
      <c r="W14" s="102"/>
      <c r="X14" s="103">
        <v>10</v>
      </c>
      <c r="Y14" s="103"/>
      <c r="Z14" s="103"/>
      <c r="AA14" s="103"/>
      <c r="AB14" s="106">
        <f t="shared" si="9"/>
        <v>0</v>
      </c>
      <c r="AC14" s="122"/>
      <c r="AD14" s="106">
        <f t="shared" si="10"/>
        <v>1474.75</v>
      </c>
      <c r="AE14" s="122"/>
      <c r="AF14" s="106">
        <f t="shared" si="11"/>
        <v>0</v>
      </c>
      <c r="AG14" s="122"/>
      <c r="AH14" s="102"/>
      <c r="AI14" s="103">
        <f>((K14/J14)*AH14)*0.25</f>
        <v>0</v>
      </c>
      <c r="AJ14" s="102"/>
      <c r="AK14" s="103">
        <f>((K14/J14)*AJ14)*0.25</f>
        <v>0</v>
      </c>
      <c r="AL14" s="102"/>
      <c r="AM14" s="103">
        <f>((K14/J14)*AL14)*0.25</f>
        <v>0</v>
      </c>
      <c r="AN14" s="109"/>
      <c r="AO14" s="109"/>
      <c r="AP14" s="123"/>
      <c r="AQ14" s="109"/>
      <c r="AR14" s="124"/>
      <c r="AS14" s="124"/>
      <c r="AT14" s="102"/>
      <c r="AU14" s="125">
        <v>3539</v>
      </c>
      <c r="AV14" s="105">
        <f t="shared" si="12"/>
        <v>74769.42499999999</v>
      </c>
      <c r="AW14" s="126"/>
      <c r="AX14" s="112">
        <v>0.3</v>
      </c>
      <c r="AY14" s="112">
        <v>0.35</v>
      </c>
      <c r="AZ14" s="113">
        <v>0.4</v>
      </c>
    </row>
    <row r="15" spans="1:52" s="127" customFormat="1" ht="16.5" customHeight="1">
      <c r="A15" s="96">
        <v>5</v>
      </c>
      <c r="B15" s="128" t="s">
        <v>69</v>
      </c>
      <c r="C15" s="100" t="s">
        <v>35</v>
      </c>
      <c r="D15" s="102" t="s">
        <v>103</v>
      </c>
      <c r="E15" s="102" t="s">
        <v>126</v>
      </c>
      <c r="F15" s="102" t="s">
        <v>104</v>
      </c>
      <c r="G15" s="102" t="s">
        <v>80</v>
      </c>
      <c r="H15" s="97">
        <v>18</v>
      </c>
      <c r="I15" s="98">
        <f t="shared" si="5"/>
        <v>1.1111111111111112</v>
      </c>
      <c r="J15" s="99">
        <f t="shared" si="6"/>
        <v>20</v>
      </c>
      <c r="K15" s="100">
        <v>17697</v>
      </c>
      <c r="L15" s="100">
        <v>4.23</v>
      </c>
      <c r="M15" s="101">
        <f t="shared" si="7"/>
        <v>74858.31000000001</v>
      </c>
      <c r="N15" s="102"/>
      <c r="O15" s="103">
        <v>20</v>
      </c>
      <c r="P15" s="102"/>
      <c r="Q15" s="121">
        <f t="shared" si="1"/>
        <v>0</v>
      </c>
      <c r="R15" s="121">
        <f t="shared" si="2"/>
        <v>83175.90000000002</v>
      </c>
      <c r="S15" s="121">
        <f t="shared" si="3"/>
        <v>0</v>
      </c>
      <c r="T15" s="105">
        <f t="shared" si="4"/>
        <v>20793.975000000006</v>
      </c>
      <c r="U15" s="105">
        <f t="shared" si="8"/>
        <v>10396.987500000003</v>
      </c>
      <c r="V15" s="103"/>
      <c r="W15" s="102"/>
      <c r="X15" s="103">
        <v>18</v>
      </c>
      <c r="Y15" s="103"/>
      <c r="Z15" s="103"/>
      <c r="AA15" s="103"/>
      <c r="AB15" s="106">
        <f t="shared" si="9"/>
        <v>0</v>
      </c>
      <c r="AC15" s="122"/>
      <c r="AD15" s="106">
        <f t="shared" si="10"/>
        <v>1592.7300000000002</v>
      </c>
      <c r="AE15" s="122"/>
      <c r="AF15" s="106">
        <f t="shared" si="11"/>
        <v>0</v>
      </c>
      <c r="AG15" s="122"/>
      <c r="AH15" s="102"/>
      <c r="AI15" s="103"/>
      <c r="AJ15" s="102"/>
      <c r="AK15" s="103"/>
      <c r="AL15" s="102"/>
      <c r="AM15" s="103"/>
      <c r="AN15" s="109"/>
      <c r="AO15" s="109"/>
      <c r="AP15" s="123">
        <v>2655</v>
      </c>
      <c r="AQ15" s="109"/>
      <c r="AR15" s="124"/>
      <c r="AS15" s="124"/>
      <c r="AT15" s="102"/>
      <c r="AU15" s="125">
        <v>3539</v>
      </c>
      <c r="AV15" s="105">
        <f t="shared" si="12"/>
        <v>122153.59250000003</v>
      </c>
      <c r="AW15" s="126"/>
      <c r="AX15" s="112">
        <v>0.3</v>
      </c>
      <c r="AY15" s="112">
        <v>0.35</v>
      </c>
      <c r="AZ15" s="113">
        <v>0.4</v>
      </c>
    </row>
    <row r="16" spans="1:52" s="127" customFormat="1" ht="16.5" customHeight="1">
      <c r="A16" s="96">
        <v>6</v>
      </c>
      <c r="B16" s="102" t="s">
        <v>106</v>
      </c>
      <c r="C16" s="102" t="s">
        <v>85</v>
      </c>
      <c r="D16" s="102" t="s">
        <v>88</v>
      </c>
      <c r="E16" s="102" t="s">
        <v>129</v>
      </c>
      <c r="F16" s="102" t="s">
        <v>105</v>
      </c>
      <c r="G16" s="102" t="s">
        <v>131</v>
      </c>
      <c r="H16" s="97">
        <v>18</v>
      </c>
      <c r="I16" s="98">
        <f t="shared" si="5"/>
        <v>1.1666666666666665</v>
      </c>
      <c r="J16" s="99">
        <f t="shared" si="6"/>
        <v>21</v>
      </c>
      <c r="K16" s="100">
        <v>17697</v>
      </c>
      <c r="L16" s="100">
        <v>2.94</v>
      </c>
      <c r="M16" s="101">
        <f t="shared" si="7"/>
        <v>52029.18</v>
      </c>
      <c r="N16" s="102">
        <v>21</v>
      </c>
      <c r="O16" s="103"/>
      <c r="P16" s="102"/>
      <c r="Q16" s="121">
        <f t="shared" si="1"/>
        <v>60700.71000000001</v>
      </c>
      <c r="R16" s="121">
        <f t="shared" si="2"/>
        <v>0</v>
      </c>
      <c r="S16" s="121">
        <f t="shared" si="3"/>
        <v>0</v>
      </c>
      <c r="T16" s="105">
        <f t="shared" si="4"/>
        <v>15175.177500000002</v>
      </c>
      <c r="U16" s="105">
        <f t="shared" si="8"/>
        <v>7587.588750000002</v>
      </c>
      <c r="V16" s="103">
        <v>14</v>
      </c>
      <c r="W16" s="102"/>
      <c r="X16" s="103"/>
      <c r="Y16" s="103"/>
      <c r="Z16" s="103"/>
      <c r="AA16" s="103"/>
      <c r="AB16" s="106">
        <f t="shared" si="9"/>
        <v>1179.8</v>
      </c>
      <c r="AC16" s="122"/>
      <c r="AD16" s="106">
        <f t="shared" si="10"/>
        <v>0</v>
      </c>
      <c r="AE16" s="122"/>
      <c r="AF16" s="106">
        <f t="shared" si="11"/>
        <v>0</v>
      </c>
      <c r="AG16" s="122"/>
      <c r="AH16" s="102"/>
      <c r="AI16" s="103">
        <f aca="true" t="shared" si="13" ref="AI16:AI21">((K16/J16)*AH16)*0.25</f>
        <v>0</v>
      </c>
      <c r="AJ16" s="102"/>
      <c r="AK16" s="103">
        <f aca="true" t="shared" si="14" ref="AK16:AK21">((K16/J16)*AJ16)*0.25</f>
        <v>0</v>
      </c>
      <c r="AL16" s="102"/>
      <c r="AM16" s="103">
        <f aca="true" t="shared" si="15" ref="AM16:AM21">((K16/J16)*AL16)*0.25</f>
        <v>0</v>
      </c>
      <c r="AN16" s="102">
        <v>2212</v>
      </c>
      <c r="AO16" s="102"/>
      <c r="AP16" s="123"/>
      <c r="AQ16" s="122"/>
      <c r="AR16" s="124"/>
      <c r="AS16" s="124"/>
      <c r="AT16" s="102"/>
      <c r="AU16" s="125"/>
      <c r="AV16" s="105">
        <f t="shared" si="12"/>
        <v>86855.27625000001</v>
      </c>
      <c r="AW16" s="126"/>
      <c r="AX16" s="112">
        <v>0.3</v>
      </c>
      <c r="AY16" s="112">
        <v>0.35</v>
      </c>
      <c r="AZ16" s="113">
        <v>0.4</v>
      </c>
    </row>
    <row r="17" spans="1:52" s="127" customFormat="1" ht="16.5" customHeight="1">
      <c r="A17" s="96">
        <v>7</v>
      </c>
      <c r="B17" s="102" t="s">
        <v>107</v>
      </c>
      <c r="C17" s="102" t="s">
        <v>35</v>
      </c>
      <c r="D17" s="102" t="s">
        <v>51</v>
      </c>
      <c r="E17" s="102" t="s">
        <v>126</v>
      </c>
      <c r="F17" s="102" t="s">
        <v>108</v>
      </c>
      <c r="G17" s="102" t="s">
        <v>80</v>
      </c>
      <c r="H17" s="97">
        <v>18</v>
      </c>
      <c r="I17" s="98">
        <f t="shared" si="5"/>
        <v>1.1111111111111112</v>
      </c>
      <c r="J17" s="99">
        <f t="shared" si="6"/>
        <v>20</v>
      </c>
      <c r="K17" s="100">
        <v>17697</v>
      </c>
      <c r="L17" s="100">
        <v>4.3</v>
      </c>
      <c r="M17" s="101">
        <f t="shared" si="7"/>
        <v>76097.09999999999</v>
      </c>
      <c r="N17" s="102">
        <v>20</v>
      </c>
      <c r="O17" s="103"/>
      <c r="P17" s="102"/>
      <c r="Q17" s="121">
        <f t="shared" si="1"/>
        <v>84552.33333333331</v>
      </c>
      <c r="R17" s="121">
        <f t="shared" si="2"/>
        <v>0</v>
      </c>
      <c r="S17" s="121">
        <f t="shared" si="3"/>
        <v>0</v>
      </c>
      <c r="T17" s="105">
        <f t="shared" si="4"/>
        <v>21138.08333333333</v>
      </c>
      <c r="U17" s="105">
        <f t="shared" si="8"/>
        <v>10569.041666666664</v>
      </c>
      <c r="V17" s="103">
        <v>14</v>
      </c>
      <c r="W17" s="102"/>
      <c r="X17" s="103"/>
      <c r="Y17" s="103"/>
      <c r="Z17" s="103"/>
      <c r="AA17" s="103"/>
      <c r="AB17" s="106">
        <f t="shared" si="9"/>
        <v>1238.79</v>
      </c>
      <c r="AC17" s="122"/>
      <c r="AD17" s="106">
        <f t="shared" si="10"/>
        <v>0</v>
      </c>
      <c r="AE17" s="122"/>
      <c r="AF17" s="106">
        <f t="shared" si="11"/>
        <v>0</v>
      </c>
      <c r="AG17" s="122"/>
      <c r="AH17" s="102"/>
      <c r="AI17" s="103">
        <f t="shared" si="13"/>
        <v>0</v>
      </c>
      <c r="AJ17" s="102"/>
      <c r="AK17" s="103">
        <f t="shared" si="14"/>
        <v>0</v>
      </c>
      <c r="AL17" s="102"/>
      <c r="AM17" s="103">
        <f t="shared" si="15"/>
        <v>0</v>
      </c>
      <c r="AN17" s="102">
        <v>2212</v>
      </c>
      <c r="AO17" s="102"/>
      <c r="AP17" s="123"/>
      <c r="AQ17" s="122"/>
      <c r="AR17" s="124"/>
      <c r="AS17" s="124"/>
      <c r="AT17" s="102"/>
      <c r="AU17" s="125"/>
      <c r="AV17" s="105">
        <f t="shared" si="12"/>
        <v>119710.24833333331</v>
      </c>
      <c r="AW17" s="126"/>
      <c r="AX17" s="112">
        <v>0.3</v>
      </c>
      <c r="AY17" s="112">
        <v>0.35</v>
      </c>
      <c r="AZ17" s="113">
        <v>0.4</v>
      </c>
    </row>
    <row r="18" spans="1:52" s="127" customFormat="1" ht="16.5" customHeight="1">
      <c r="A18" s="96">
        <v>8</v>
      </c>
      <c r="B18" s="128" t="s">
        <v>110</v>
      </c>
      <c r="C18" s="102" t="s">
        <v>36</v>
      </c>
      <c r="D18" s="102" t="s">
        <v>90</v>
      </c>
      <c r="E18" s="102" t="s">
        <v>130</v>
      </c>
      <c r="F18" s="102">
        <v>4</v>
      </c>
      <c r="G18" s="102" t="s">
        <v>73</v>
      </c>
      <c r="H18" s="97">
        <v>18</v>
      </c>
      <c r="I18" s="98">
        <f t="shared" si="5"/>
        <v>1.1666666666666665</v>
      </c>
      <c r="J18" s="99">
        <f t="shared" si="6"/>
        <v>21</v>
      </c>
      <c r="K18" s="100">
        <v>17697</v>
      </c>
      <c r="L18" s="100">
        <v>2.48</v>
      </c>
      <c r="M18" s="101">
        <f t="shared" si="7"/>
        <v>43888.56</v>
      </c>
      <c r="N18" s="102">
        <v>21</v>
      </c>
      <c r="O18" s="103"/>
      <c r="P18" s="102"/>
      <c r="Q18" s="121">
        <f t="shared" si="1"/>
        <v>51203.31999999999</v>
      </c>
      <c r="R18" s="121">
        <f t="shared" si="2"/>
        <v>0</v>
      </c>
      <c r="S18" s="121">
        <f t="shared" si="3"/>
        <v>0</v>
      </c>
      <c r="T18" s="105">
        <f t="shared" si="4"/>
        <v>12800.829999999998</v>
      </c>
      <c r="U18" s="105">
        <f t="shared" si="8"/>
        <v>6400.415</v>
      </c>
      <c r="V18" s="103">
        <v>14</v>
      </c>
      <c r="W18" s="102"/>
      <c r="X18" s="103"/>
      <c r="Y18" s="103"/>
      <c r="Z18" s="103"/>
      <c r="AA18" s="103"/>
      <c r="AB18" s="106">
        <f t="shared" si="9"/>
        <v>1179.8</v>
      </c>
      <c r="AC18" s="122"/>
      <c r="AD18" s="106">
        <f t="shared" si="10"/>
        <v>0</v>
      </c>
      <c r="AE18" s="122"/>
      <c r="AF18" s="106">
        <f t="shared" si="11"/>
        <v>0</v>
      </c>
      <c r="AG18" s="122"/>
      <c r="AH18" s="102"/>
      <c r="AI18" s="103">
        <f t="shared" si="13"/>
        <v>0</v>
      </c>
      <c r="AJ18" s="102"/>
      <c r="AK18" s="103">
        <f t="shared" si="14"/>
        <v>0</v>
      </c>
      <c r="AL18" s="102"/>
      <c r="AM18" s="103">
        <f t="shared" si="15"/>
        <v>0</v>
      </c>
      <c r="AN18" s="129">
        <v>2212</v>
      </c>
      <c r="AO18" s="109"/>
      <c r="AP18" s="123"/>
      <c r="AQ18" s="109"/>
      <c r="AR18" s="130"/>
      <c r="AS18" s="124"/>
      <c r="AT18" s="102"/>
      <c r="AU18" s="125"/>
      <c r="AV18" s="105">
        <f t="shared" si="12"/>
        <v>73796.36499999999</v>
      </c>
      <c r="AW18" s="126"/>
      <c r="AX18" s="112">
        <v>0.3</v>
      </c>
      <c r="AY18" s="112">
        <v>0.35</v>
      </c>
      <c r="AZ18" s="113">
        <v>0.4</v>
      </c>
    </row>
    <row r="19" spans="1:52" s="127" customFormat="1" ht="16.5" customHeight="1">
      <c r="A19" s="96">
        <v>9</v>
      </c>
      <c r="B19" s="102" t="s">
        <v>31</v>
      </c>
      <c r="C19" s="102" t="s">
        <v>35</v>
      </c>
      <c r="D19" s="102" t="s">
        <v>54</v>
      </c>
      <c r="E19" s="102" t="s">
        <v>127</v>
      </c>
      <c r="F19" s="102">
        <v>8</v>
      </c>
      <c r="G19" s="102" t="s">
        <v>74</v>
      </c>
      <c r="H19" s="97">
        <v>18</v>
      </c>
      <c r="I19" s="98">
        <f t="shared" si="5"/>
        <v>0.9444444444444444</v>
      </c>
      <c r="J19" s="99">
        <f t="shared" si="6"/>
        <v>17</v>
      </c>
      <c r="K19" s="100">
        <v>17697</v>
      </c>
      <c r="L19" s="100">
        <v>3.79</v>
      </c>
      <c r="M19" s="101">
        <f t="shared" si="7"/>
        <v>67071.63</v>
      </c>
      <c r="N19" s="102">
        <v>3</v>
      </c>
      <c r="O19" s="103">
        <v>14</v>
      </c>
      <c r="P19" s="102"/>
      <c r="Q19" s="121">
        <f t="shared" si="1"/>
        <v>11178.605</v>
      </c>
      <c r="R19" s="121">
        <f t="shared" si="2"/>
        <v>52166.823333333334</v>
      </c>
      <c r="S19" s="121">
        <f t="shared" si="3"/>
        <v>0</v>
      </c>
      <c r="T19" s="105">
        <f t="shared" si="4"/>
        <v>15836.357083333332</v>
      </c>
      <c r="U19" s="105">
        <f t="shared" si="8"/>
        <v>7918.178541666667</v>
      </c>
      <c r="V19" s="103"/>
      <c r="W19" s="102"/>
      <c r="X19" s="103"/>
      <c r="Y19" s="103"/>
      <c r="Z19" s="103"/>
      <c r="AA19" s="103"/>
      <c r="AB19" s="106">
        <f t="shared" si="9"/>
        <v>0</v>
      </c>
      <c r="AC19" s="122"/>
      <c r="AD19" s="106">
        <f t="shared" si="10"/>
        <v>0</v>
      </c>
      <c r="AE19" s="122"/>
      <c r="AF19" s="106">
        <f t="shared" si="11"/>
        <v>0</v>
      </c>
      <c r="AG19" s="122"/>
      <c r="AH19" s="102"/>
      <c r="AI19" s="103">
        <f t="shared" si="13"/>
        <v>0</v>
      </c>
      <c r="AJ19" s="102"/>
      <c r="AK19" s="103">
        <f t="shared" si="14"/>
        <v>0</v>
      </c>
      <c r="AL19" s="102"/>
      <c r="AM19" s="103">
        <f t="shared" si="15"/>
        <v>0</v>
      </c>
      <c r="AN19" s="109"/>
      <c r="AO19" s="109"/>
      <c r="AP19" s="123"/>
      <c r="AQ19" s="109"/>
      <c r="AR19" s="124"/>
      <c r="AS19" s="124"/>
      <c r="AT19" s="125"/>
      <c r="AU19" s="125"/>
      <c r="AV19" s="105">
        <f t="shared" si="12"/>
        <v>87099.96395833333</v>
      </c>
      <c r="AW19" s="126"/>
      <c r="AX19" s="112">
        <v>0.3</v>
      </c>
      <c r="AY19" s="112">
        <v>0.35</v>
      </c>
      <c r="AZ19" s="113">
        <v>0.4</v>
      </c>
    </row>
    <row r="20" spans="1:52" s="127" customFormat="1" ht="16.5" customHeight="1">
      <c r="A20" s="96">
        <v>10</v>
      </c>
      <c r="B20" s="102" t="s">
        <v>72</v>
      </c>
      <c r="C20" s="102" t="s">
        <v>35</v>
      </c>
      <c r="D20" s="122" t="s">
        <v>60</v>
      </c>
      <c r="E20" s="102" t="s">
        <v>126</v>
      </c>
      <c r="F20" s="132">
        <v>9</v>
      </c>
      <c r="G20" s="102" t="s">
        <v>132</v>
      </c>
      <c r="H20" s="97">
        <v>18</v>
      </c>
      <c r="I20" s="98">
        <f t="shared" si="5"/>
        <v>0.38888888888888884</v>
      </c>
      <c r="J20" s="99">
        <f t="shared" si="6"/>
        <v>7</v>
      </c>
      <c r="K20" s="100">
        <v>17697</v>
      </c>
      <c r="L20" s="100">
        <v>3.96</v>
      </c>
      <c r="M20" s="101">
        <f t="shared" si="7"/>
        <v>70080.12</v>
      </c>
      <c r="N20" s="102"/>
      <c r="O20" s="102">
        <v>7</v>
      </c>
      <c r="P20" s="102"/>
      <c r="Q20" s="121">
        <f t="shared" si="1"/>
        <v>0</v>
      </c>
      <c r="R20" s="121">
        <f t="shared" si="2"/>
        <v>27253.379999999997</v>
      </c>
      <c r="S20" s="121">
        <f t="shared" si="3"/>
        <v>0</v>
      </c>
      <c r="T20" s="105">
        <f t="shared" si="4"/>
        <v>6813.344999999999</v>
      </c>
      <c r="U20" s="105">
        <f t="shared" si="8"/>
        <v>3406.6725</v>
      </c>
      <c r="V20" s="122"/>
      <c r="W20" s="122"/>
      <c r="X20" s="122">
        <v>4</v>
      </c>
      <c r="Y20" s="122"/>
      <c r="Z20" s="122"/>
      <c r="AA20" s="122"/>
      <c r="AB20" s="106">
        <f t="shared" si="9"/>
        <v>0</v>
      </c>
      <c r="AC20" s="122"/>
      <c r="AD20" s="106">
        <f t="shared" si="10"/>
        <v>1011.257142857143</v>
      </c>
      <c r="AE20" s="122"/>
      <c r="AF20" s="106">
        <f t="shared" si="11"/>
        <v>0</v>
      </c>
      <c r="AG20" s="122"/>
      <c r="AH20" s="122"/>
      <c r="AI20" s="103">
        <f t="shared" si="13"/>
        <v>0</v>
      </c>
      <c r="AJ20" s="122"/>
      <c r="AK20" s="103">
        <f t="shared" si="14"/>
        <v>0</v>
      </c>
      <c r="AL20" s="122"/>
      <c r="AM20" s="103">
        <f t="shared" si="15"/>
        <v>0</v>
      </c>
      <c r="AN20" s="122"/>
      <c r="AO20" s="122"/>
      <c r="AP20" s="123"/>
      <c r="AQ20" s="122"/>
      <c r="AR20" s="122"/>
      <c r="AS20" s="122"/>
      <c r="AT20" s="102"/>
      <c r="AU20" s="125"/>
      <c r="AV20" s="105">
        <f t="shared" si="12"/>
        <v>38484.654642857146</v>
      </c>
      <c r="AW20" s="126"/>
      <c r="AX20" s="112">
        <v>0.3</v>
      </c>
      <c r="AY20" s="112">
        <v>0.35</v>
      </c>
      <c r="AZ20" s="113">
        <v>0.4</v>
      </c>
    </row>
    <row r="21" spans="1:52" s="127" customFormat="1" ht="16.5" customHeight="1">
      <c r="A21" s="125"/>
      <c r="B21" s="102" t="s">
        <v>71</v>
      </c>
      <c r="C21" s="100" t="s">
        <v>35</v>
      </c>
      <c r="D21" s="122" t="s">
        <v>60</v>
      </c>
      <c r="E21" s="102" t="s">
        <v>128</v>
      </c>
      <c r="F21" s="102">
        <v>9</v>
      </c>
      <c r="G21" s="102" t="s">
        <v>73</v>
      </c>
      <c r="H21" s="97">
        <v>18</v>
      </c>
      <c r="I21" s="98">
        <f t="shared" si="5"/>
        <v>0.16666666666666666</v>
      </c>
      <c r="J21" s="99">
        <f t="shared" si="6"/>
        <v>3</v>
      </c>
      <c r="K21" s="100">
        <v>17697</v>
      </c>
      <c r="L21" s="100">
        <v>3.38</v>
      </c>
      <c r="M21" s="101">
        <f t="shared" si="7"/>
        <v>59815.86</v>
      </c>
      <c r="N21" s="102"/>
      <c r="O21" s="102">
        <v>3</v>
      </c>
      <c r="P21" s="102"/>
      <c r="Q21" s="121">
        <f t="shared" si="1"/>
        <v>0</v>
      </c>
      <c r="R21" s="121">
        <f t="shared" si="2"/>
        <v>9969.310000000001</v>
      </c>
      <c r="S21" s="121">
        <f t="shared" si="3"/>
        <v>0</v>
      </c>
      <c r="T21" s="105">
        <f t="shared" si="4"/>
        <v>2492.3275000000003</v>
      </c>
      <c r="U21" s="105">
        <f t="shared" si="8"/>
        <v>1246.1637500000002</v>
      </c>
      <c r="V21" s="122"/>
      <c r="W21" s="122"/>
      <c r="X21" s="122">
        <v>3</v>
      </c>
      <c r="Y21" s="122"/>
      <c r="Z21" s="122"/>
      <c r="AA21" s="122"/>
      <c r="AB21" s="106">
        <f t="shared" si="9"/>
        <v>0</v>
      </c>
      <c r="AC21" s="122"/>
      <c r="AD21" s="106">
        <f t="shared" si="10"/>
        <v>1769.7</v>
      </c>
      <c r="AE21" s="122"/>
      <c r="AF21" s="106">
        <f t="shared" si="11"/>
        <v>0</v>
      </c>
      <c r="AG21" s="122"/>
      <c r="AH21" s="122"/>
      <c r="AI21" s="103">
        <f t="shared" si="13"/>
        <v>0</v>
      </c>
      <c r="AJ21" s="122"/>
      <c r="AK21" s="103">
        <f t="shared" si="14"/>
        <v>0</v>
      </c>
      <c r="AL21" s="122"/>
      <c r="AM21" s="103">
        <f t="shared" si="15"/>
        <v>0</v>
      </c>
      <c r="AN21" s="122"/>
      <c r="AO21" s="122"/>
      <c r="AP21" s="123"/>
      <c r="AQ21" s="122"/>
      <c r="AR21" s="122"/>
      <c r="AS21" s="122"/>
      <c r="AT21" s="102"/>
      <c r="AU21" s="125">
        <v>3539</v>
      </c>
      <c r="AV21" s="105">
        <f t="shared" si="12"/>
        <v>19016.50125</v>
      </c>
      <c r="AW21" s="126"/>
      <c r="AX21" s="112">
        <v>0.3</v>
      </c>
      <c r="AY21" s="112">
        <v>0.35</v>
      </c>
      <c r="AZ21" s="113">
        <v>0.4</v>
      </c>
    </row>
    <row r="22" spans="1:52" s="127" customFormat="1" ht="16.5" customHeight="1">
      <c r="A22" s="125">
        <v>11</v>
      </c>
      <c r="B22" s="128" t="s">
        <v>66</v>
      </c>
      <c r="C22" s="122" t="s">
        <v>35</v>
      </c>
      <c r="D22" s="102" t="s">
        <v>87</v>
      </c>
      <c r="E22" s="102" t="s">
        <v>126</v>
      </c>
      <c r="F22" s="102" t="s">
        <v>109</v>
      </c>
      <c r="G22" s="102" t="s">
        <v>132</v>
      </c>
      <c r="H22" s="97">
        <v>18</v>
      </c>
      <c r="I22" s="98">
        <f t="shared" si="5"/>
        <v>1.1111111111111112</v>
      </c>
      <c r="J22" s="99">
        <f t="shared" si="6"/>
        <v>20</v>
      </c>
      <c r="K22" s="100">
        <v>17697</v>
      </c>
      <c r="L22" s="100">
        <v>4.23</v>
      </c>
      <c r="M22" s="101">
        <f t="shared" si="7"/>
        <v>74858.31000000001</v>
      </c>
      <c r="N22" s="102">
        <v>6</v>
      </c>
      <c r="O22" s="102">
        <v>14</v>
      </c>
      <c r="P22" s="102"/>
      <c r="Q22" s="121">
        <f t="shared" si="1"/>
        <v>24952.770000000004</v>
      </c>
      <c r="R22" s="121">
        <f t="shared" si="2"/>
        <v>58223.13000000001</v>
      </c>
      <c r="S22" s="121">
        <f t="shared" si="3"/>
        <v>0</v>
      </c>
      <c r="T22" s="105">
        <f t="shared" si="4"/>
        <v>20793.975000000006</v>
      </c>
      <c r="U22" s="105">
        <f t="shared" si="8"/>
        <v>10396.987500000003</v>
      </c>
      <c r="V22" s="122">
        <v>6</v>
      </c>
      <c r="W22" s="122"/>
      <c r="X22" s="122">
        <v>12</v>
      </c>
      <c r="Y22" s="122"/>
      <c r="Z22" s="122"/>
      <c r="AA22" s="122"/>
      <c r="AB22" s="106">
        <f t="shared" si="9"/>
        <v>530.9100000000001</v>
      </c>
      <c r="AC22" s="122"/>
      <c r="AD22" s="106">
        <f t="shared" si="10"/>
        <v>1061.8200000000002</v>
      </c>
      <c r="AE22" s="122"/>
      <c r="AF22" s="106">
        <f t="shared" si="11"/>
        <v>0</v>
      </c>
      <c r="AG22" s="122"/>
      <c r="AH22" s="122"/>
      <c r="AI22" s="103"/>
      <c r="AJ22" s="122"/>
      <c r="AK22" s="103"/>
      <c r="AL22" s="122"/>
      <c r="AM22" s="103"/>
      <c r="AN22" s="122"/>
      <c r="AO22" s="122"/>
      <c r="AP22" s="133">
        <v>2655</v>
      </c>
      <c r="AQ22" s="122"/>
      <c r="AR22" s="122"/>
      <c r="AS22" s="122"/>
      <c r="AT22" s="102"/>
      <c r="AU22" s="125">
        <v>3539</v>
      </c>
      <c r="AV22" s="105">
        <f t="shared" si="12"/>
        <v>122153.59250000004</v>
      </c>
      <c r="AW22" s="126"/>
      <c r="AX22" s="112">
        <v>0.3</v>
      </c>
      <c r="AY22" s="112">
        <v>0.35</v>
      </c>
      <c r="AZ22" s="113">
        <v>0.4</v>
      </c>
    </row>
    <row r="23" spans="1:52" s="116" customFormat="1" ht="16.5" customHeight="1">
      <c r="A23" s="96">
        <v>12</v>
      </c>
      <c r="B23" s="135" t="s">
        <v>138</v>
      </c>
      <c r="C23" s="136" t="s">
        <v>97</v>
      </c>
      <c r="D23" s="136" t="s">
        <v>96</v>
      </c>
      <c r="E23" s="135" t="s">
        <v>130</v>
      </c>
      <c r="F23" s="135">
        <v>0</v>
      </c>
      <c r="G23" s="135" t="s">
        <v>86</v>
      </c>
      <c r="H23" s="97">
        <v>18</v>
      </c>
      <c r="I23" s="98">
        <f t="shared" si="5"/>
        <v>0.6666666666666666</v>
      </c>
      <c r="J23" s="99">
        <f t="shared" si="6"/>
        <v>12</v>
      </c>
      <c r="K23" s="100">
        <v>17697</v>
      </c>
      <c r="L23" s="100">
        <v>2.34</v>
      </c>
      <c r="M23" s="101">
        <f t="shared" si="7"/>
        <v>41410.979999999996</v>
      </c>
      <c r="N23" s="102">
        <v>6</v>
      </c>
      <c r="O23" s="102">
        <v>6</v>
      </c>
      <c r="P23" s="122"/>
      <c r="Q23" s="104">
        <f t="shared" si="1"/>
        <v>13803.659999999998</v>
      </c>
      <c r="R23" s="104">
        <f t="shared" si="2"/>
        <v>13803.659999999998</v>
      </c>
      <c r="S23" s="104">
        <f t="shared" si="3"/>
        <v>0</v>
      </c>
      <c r="T23" s="105">
        <f t="shared" si="4"/>
        <v>6901.829999999999</v>
      </c>
      <c r="U23" s="105">
        <f t="shared" si="8"/>
        <v>3450.9149999999995</v>
      </c>
      <c r="V23" s="101"/>
      <c r="W23" s="101"/>
      <c r="X23" s="101"/>
      <c r="Y23" s="101"/>
      <c r="Z23" s="101"/>
      <c r="AA23" s="101"/>
      <c r="AB23" s="106">
        <f t="shared" si="9"/>
        <v>0</v>
      </c>
      <c r="AC23" s="101"/>
      <c r="AD23" s="106">
        <f t="shared" si="10"/>
        <v>0</v>
      </c>
      <c r="AE23" s="101"/>
      <c r="AF23" s="106">
        <f t="shared" si="11"/>
        <v>0</v>
      </c>
      <c r="AG23" s="101"/>
      <c r="AH23" s="101"/>
      <c r="AI23" s="101"/>
      <c r="AJ23" s="101"/>
      <c r="AK23" s="101"/>
      <c r="AL23" s="101"/>
      <c r="AM23" s="101"/>
      <c r="AN23" s="101"/>
      <c r="AO23" s="101"/>
      <c r="AP23" s="137">
        <v>2655</v>
      </c>
      <c r="AQ23" s="122"/>
      <c r="AR23" s="101"/>
      <c r="AS23" s="101"/>
      <c r="AT23" s="97">
        <v>3539</v>
      </c>
      <c r="AU23" s="96">
        <v>3539</v>
      </c>
      <c r="AV23" s="105">
        <f t="shared" si="12"/>
        <v>47693.064999999995</v>
      </c>
      <c r="AW23" s="111"/>
      <c r="AX23" s="112">
        <v>0.3</v>
      </c>
      <c r="AY23" s="112">
        <v>0.35</v>
      </c>
      <c r="AZ23" s="113">
        <v>0.4</v>
      </c>
    </row>
    <row r="24" spans="1:52" s="116" customFormat="1" ht="16.5" customHeight="1">
      <c r="A24" s="96"/>
      <c r="B24" s="135" t="s">
        <v>83</v>
      </c>
      <c r="C24" s="102" t="s">
        <v>35</v>
      </c>
      <c r="D24" s="136"/>
      <c r="E24" s="102" t="s">
        <v>128</v>
      </c>
      <c r="F24" s="138" t="s">
        <v>92</v>
      </c>
      <c r="G24" s="135" t="s">
        <v>86</v>
      </c>
      <c r="H24" s="97">
        <v>18</v>
      </c>
      <c r="I24" s="98">
        <f t="shared" si="5"/>
        <v>0.5555555555555556</v>
      </c>
      <c r="J24" s="99">
        <f t="shared" si="6"/>
        <v>10</v>
      </c>
      <c r="K24" s="100">
        <v>17697</v>
      </c>
      <c r="L24" s="100">
        <v>3.08</v>
      </c>
      <c r="M24" s="101">
        <f t="shared" si="7"/>
        <v>54506.76</v>
      </c>
      <c r="N24" s="102"/>
      <c r="O24" s="102">
        <v>10</v>
      </c>
      <c r="P24" s="122"/>
      <c r="Q24" s="104">
        <f t="shared" si="1"/>
        <v>0</v>
      </c>
      <c r="R24" s="104">
        <f t="shared" si="2"/>
        <v>30281.533333333336</v>
      </c>
      <c r="S24" s="104">
        <f t="shared" si="3"/>
        <v>0</v>
      </c>
      <c r="T24" s="105">
        <f t="shared" si="4"/>
        <v>7570.383333333334</v>
      </c>
      <c r="U24" s="105">
        <f t="shared" si="8"/>
        <v>3785.1916666666675</v>
      </c>
      <c r="V24" s="136"/>
      <c r="W24" s="136"/>
      <c r="X24" s="136">
        <v>10</v>
      </c>
      <c r="Y24" s="136"/>
      <c r="Z24" s="136"/>
      <c r="AA24" s="136"/>
      <c r="AB24" s="106">
        <f t="shared" si="9"/>
        <v>0</v>
      </c>
      <c r="AC24" s="136"/>
      <c r="AD24" s="106">
        <f t="shared" si="10"/>
        <v>1769.7</v>
      </c>
      <c r="AE24" s="136"/>
      <c r="AF24" s="106">
        <f t="shared" si="11"/>
        <v>0</v>
      </c>
      <c r="AG24" s="136"/>
      <c r="AH24" s="136"/>
      <c r="AI24" s="136"/>
      <c r="AJ24" s="136"/>
      <c r="AK24" s="136"/>
      <c r="AL24" s="136"/>
      <c r="AM24" s="136"/>
      <c r="AN24" s="136"/>
      <c r="AO24" s="136"/>
      <c r="AP24" s="139"/>
      <c r="AQ24" s="122"/>
      <c r="AR24" s="136"/>
      <c r="AS24" s="136"/>
      <c r="AT24" s="135"/>
      <c r="AU24" s="138"/>
      <c r="AV24" s="105">
        <f t="shared" si="12"/>
        <v>43406.808333333334</v>
      </c>
      <c r="AW24" s="111"/>
      <c r="AX24" s="112">
        <v>0.3</v>
      </c>
      <c r="AY24" s="112">
        <v>0.35</v>
      </c>
      <c r="AZ24" s="113">
        <v>0.4</v>
      </c>
    </row>
    <row r="25" spans="1:52" s="116" customFormat="1" ht="16.5" customHeight="1">
      <c r="A25" s="140"/>
      <c r="B25" s="135" t="s">
        <v>34</v>
      </c>
      <c r="C25" s="102" t="s">
        <v>35</v>
      </c>
      <c r="D25" s="136"/>
      <c r="E25" s="102" t="s">
        <v>128</v>
      </c>
      <c r="F25" s="138" t="s">
        <v>92</v>
      </c>
      <c r="G25" s="135" t="s">
        <v>86</v>
      </c>
      <c r="H25" s="97">
        <v>18</v>
      </c>
      <c r="I25" s="98">
        <f t="shared" si="5"/>
        <v>0.2777777777777778</v>
      </c>
      <c r="J25" s="99">
        <f t="shared" si="6"/>
        <v>5</v>
      </c>
      <c r="K25" s="100">
        <v>17697</v>
      </c>
      <c r="L25" s="100">
        <v>3.08</v>
      </c>
      <c r="M25" s="101">
        <f t="shared" si="7"/>
        <v>54506.76</v>
      </c>
      <c r="N25" s="102"/>
      <c r="O25" s="102">
        <v>5</v>
      </c>
      <c r="P25" s="122"/>
      <c r="Q25" s="104">
        <f t="shared" si="1"/>
        <v>0</v>
      </c>
      <c r="R25" s="104">
        <f t="shared" si="2"/>
        <v>15140.766666666668</v>
      </c>
      <c r="S25" s="104">
        <f t="shared" si="3"/>
        <v>0</v>
      </c>
      <c r="T25" s="105">
        <f t="shared" si="4"/>
        <v>3785.191666666667</v>
      </c>
      <c r="U25" s="105">
        <f t="shared" si="8"/>
        <v>1892.5958333333338</v>
      </c>
      <c r="V25" s="136"/>
      <c r="W25" s="136"/>
      <c r="X25" s="136">
        <v>4</v>
      </c>
      <c r="Y25" s="136"/>
      <c r="Z25" s="136"/>
      <c r="AA25" s="136"/>
      <c r="AB25" s="106">
        <f t="shared" si="9"/>
        <v>0</v>
      </c>
      <c r="AC25" s="136"/>
      <c r="AD25" s="106">
        <f t="shared" si="10"/>
        <v>1415.7600000000002</v>
      </c>
      <c r="AE25" s="136"/>
      <c r="AF25" s="106">
        <f t="shared" si="11"/>
        <v>0</v>
      </c>
      <c r="AG25" s="136"/>
      <c r="AH25" s="136"/>
      <c r="AI25" s="136"/>
      <c r="AJ25" s="136"/>
      <c r="AK25" s="136"/>
      <c r="AL25" s="136"/>
      <c r="AM25" s="136"/>
      <c r="AN25" s="136"/>
      <c r="AO25" s="136"/>
      <c r="AP25" s="139"/>
      <c r="AQ25" s="122"/>
      <c r="AR25" s="136"/>
      <c r="AS25" s="136"/>
      <c r="AT25" s="135"/>
      <c r="AU25" s="138"/>
      <c r="AV25" s="105">
        <f t="shared" si="12"/>
        <v>22234.31416666667</v>
      </c>
      <c r="AW25" s="111"/>
      <c r="AX25" s="112">
        <v>0.3</v>
      </c>
      <c r="AY25" s="112">
        <v>0.35</v>
      </c>
      <c r="AZ25" s="113">
        <v>0.4</v>
      </c>
    </row>
    <row r="26" spans="1:52" s="116" customFormat="1" ht="16.5" customHeight="1">
      <c r="A26" s="141"/>
      <c r="B26" s="135" t="s">
        <v>64</v>
      </c>
      <c r="C26" s="100" t="s">
        <v>35</v>
      </c>
      <c r="D26" s="136"/>
      <c r="E26" s="102" t="s">
        <v>128</v>
      </c>
      <c r="F26" s="138" t="s">
        <v>92</v>
      </c>
      <c r="G26" s="135" t="s">
        <v>86</v>
      </c>
      <c r="H26" s="97">
        <v>18</v>
      </c>
      <c r="I26" s="98">
        <f t="shared" si="5"/>
        <v>0.41666666666666663</v>
      </c>
      <c r="J26" s="99">
        <f t="shared" si="6"/>
        <v>7.5</v>
      </c>
      <c r="K26" s="100">
        <v>17697</v>
      </c>
      <c r="L26" s="100">
        <v>3.08</v>
      </c>
      <c r="M26" s="101">
        <f t="shared" si="7"/>
        <v>54506.76</v>
      </c>
      <c r="N26" s="102">
        <v>3.5</v>
      </c>
      <c r="O26" s="102">
        <v>4</v>
      </c>
      <c r="P26" s="122"/>
      <c r="Q26" s="104">
        <f t="shared" si="1"/>
        <v>10598.536666666667</v>
      </c>
      <c r="R26" s="104">
        <f t="shared" si="2"/>
        <v>12112.613333333335</v>
      </c>
      <c r="S26" s="104">
        <f t="shared" si="3"/>
        <v>0</v>
      </c>
      <c r="T26" s="105">
        <f t="shared" si="4"/>
        <v>5677.7875</v>
      </c>
      <c r="U26" s="105">
        <f t="shared" si="8"/>
        <v>2838.89375</v>
      </c>
      <c r="V26" s="136">
        <v>3.5</v>
      </c>
      <c r="W26" s="136"/>
      <c r="X26" s="136"/>
      <c r="Y26" s="136"/>
      <c r="Z26" s="136"/>
      <c r="AA26" s="136"/>
      <c r="AB26" s="106">
        <f t="shared" si="9"/>
        <v>825.8600000000001</v>
      </c>
      <c r="AC26" s="136"/>
      <c r="AD26" s="106">
        <f t="shared" si="10"/>
        <v>0</v>
      </c>
      <c r="AE26" s="136"/>
      <c r="AF26" s="106">
        <f t="shared" si="11"/>
        <v>0</v>
      </c>
      <c r="AG26" s="136"/>
      <c r="AH26" s="136"/>
      <c r="AI26" s="136"/>
      <c r="AJ26" s="136"/>
      <c r="AK26" s="136"/>
      <c r="AL26" s="136"/>
      <c r="AM26" s="136"/>
      <c r="AN26" s="136"/>
      <c r="AO26" s="136"/>
      <c r="AP26" s="139"/>
      <c r="AQ26" s="122"/>
      <c r="AR26" s="136"/>
      <c r="AS26" s="136"/>
      <c r="AT26" s="135"/>
      <c r="AU26" s="138"/>
      <c r="AV26" s="105">
        <f t="shared" si="12"/>
        <v>32053.69125</v>
      </c>
      <c r="AW26" s="111"/>
      <c r="AX26" s="112">
        <v>0.3</v>
      </c>
      <c r="AY26" s="112">
        <v>0.35</v>
      </c>
      <c r="AZ26" s="113">
        <v>0.4</v>
      </c>
    </row>
    <row r="27" spans="1:52" s="116" customFormat="1" ht="16.5" customHeight="1">
      <c r="A27" s="96"/>
      <c r="B27" s="135" t="s">
        <v>70</v>
      </c>
      <c r="C27" s="100" t="s">
        <v>35</v>
      </c>
      <c r="D27" s="136"/>
      <c r="E27" s="102" t="s">
        <v>128</v>
      </c>
      <c r="F27" s="138" t="s">
        <v>92</v>
      </c>
      <c r="G27" s="135" t="s">
        <v>86</v>
      </c>
      <c r="H27" s="97">
        <v>18</v>
      </c>
      <c r="I27" s="98">
        <f t="shared" si="5"/>
        <v>0.2222222222222222</v>
      </c>
      <c r="J27" s="99">
        <f t="shared" si="6"/>
        <v>4</v>
      </c>
      <c r="K27" s="100">
        <v>17697</v>
      </c>
      <c r="L27" s="100">
        <v>3.08</v>
      </c>
      <c r="M27" s="101">
        <f t="shared" si="7"/>
        <v>54506.76</v>
      </c>
      <c r="N27" s="102"/>
      <c r="O27" s="102">
        <v>4</v>
      </c>
      <c r="P27" s="122"/>
      <c r="Q27" s="104">
        <f t="shared" si="1"/>
        <v>0</v>
      </c>
      <c r="R27" s="104">
        <f t="shared" si="2"/>
        <v>12112.613333333335</v>
      </c>
      <c r="S27" s="104">
        <f t="shared" si="3"/>
        <v>0</v>
      </c>
      <c r="T27" s="105">
        <f t="shared" si="4"/>
        <v>3028.1533333333336</v>
      </c>
      <c r="U27" s="105">
        <f t="shared" si="8"/>
        <v>1514.0766666666668</v>
      </c>
      <c r="V27" s="136"/>
      <c r="W27" s="136"/>
      <c r="X27" s="136"/>
      <c r="Y27" s="136"/>
      <c r="Z27" s="136"/>
      <c r="AA27" s="136"/>
      <c r="AB27" s="106">
        <f t="shared" si="9"/>
        <v>0</v>
      </c>
      <c r="AC27" s="136"/>
      <c r="AD27" s="106">
        <f t="shared" si="10"/>
        <v>0</v>
      </c>
      <c r="AE27" s="136"/>
      <c r="AF27" s="106">
        <f t="shared" si="11"/>
        <v>0</v>
      </c>
      <c r="AG27" s="136"/>
      <c r="AH27" s="136"/>
      <c r="AI27" s="136"/>
      <c r="AJ27" s="136"/>
      <c r="AK27" s="136"/>
      <c r="AL27" s="136"/>
      <c r="AM27" s="136"/>
      <c r="AN27" s="136"/>
      <c r="AO27" s="136"/>
      <c r="AP27" s="139"/>
      <c r="AQ27" s="122"/>
      <c r="AR27" s="136"/>
      <c r="AS27" s="136"/>
      <c r="AT27" s="135"/>
      <c r="AU27" s="138"/>
      <c r="AV27" s="105">
        <f t="shared" si="12"/>
        <v>16654.843333333334</v>
      </c>
      <c r="AW27" s="111"/>
      <c r="AX27" s="112">
        <v>0.3</v>
      </c>
      <c r="AY27" s="112">
        <v>0.35</v>
      </c>
      <c r="AZ27" s="113">
        <v>0.4</v>
      </c>
    </row>
    <row r="28" spans="1:52" s="116" customFormat="1" ht="16.5" customHeight="1">
      <c r="A28" s="96"/>
      <c r="B28" s="135" t="s">
        <v>84</v>
      </c>
      <c r="C28" s="100" t="s">
        <v>35</v>
      </c>
      <c r="D28" s="136"/>
      <c r="E28" s="102" t="s">
        <v>128</v>
      </c>
      <c r="F28" s="138" t="s">
        <v>92</v>
      </c>
      <c r="G28" s="135" t="s">
        <v>86</v>
      </c>
      <c r="H28" s="97">
        <v>18</v>
      </c>
      <c r="I28" s="98">
        <f t="shared" si="5"/>
        <v>1.1111111111111112</v>
      </c>
      <c r="J28" s="99">
        <f t="shared" si="6"/>
        <v>20</v>
      </c>
      <c r="K28" s="100">
        <v>17697</v>
      </c>
      <c r="L28" s="100">
        <v>3.08</v>
      </c>
      <c r="M28" s="101">
        <f t="shared" si="7"/>
        <v>54506.76</v>
      </c>
      <c r="N28" s="102">
        <v>8</v>
      </c>
      <c r="O28" s="102">
        <v>12</v>
      </c>
      <c r="P28" s="122"/>
      <c r="Q28" s="104">
        <f t="shared" si="1"/>
        <v>24225.22666666667</v>
      </c>
      <c r="R28" s="104">
        <f t="shared" si="2"/>
        <v>36337.840000000004</v>
      </c>
      <c r="S28" s="104">
        <f t="shared" si="3"/>
        <v>0</v>
      </c>
      <c r="T28" s="105">
        <f t="shared" si="4"/>
        <v>15140.766666666668</v>
      </c>
      <c r="U28" s="105">
        <f t="shared" si="8"/>
        <v>7570.383333333335</v>
      </c>
      <c r="V28" s="136">
        <v>8</v>
      </c>
      <c r="W28" s="136"/>
      <c r="X28" s="136">
        <v>10</v>
      </c>
      <c r="Y28" s="136"/>
      <c r="Z28" s="136"/>
      <c r="AA28" s="136"/>
      <c r="AB28" s="106">
        <f t="shared" si="9"/>
        <v>707.8800000000001</v>
      </c>
      <c r="AC28" s="136"/>
      <c r="AD28" s="106">
        <f t="shared" si="10"/>
        <v>884.85</v>
      </c>
      <c r="AE28" s="136"/>
      <c r="AF28" s="106">
        <f t="shared" si="11"/>
        <v>0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9"/>
      <c r="AQ28" s="122"/>
      <c r="AR28" s="136"/>
      <c r="AS28" s="136"/>
      <c r="AT28" s="135"/>
      <c r="AU28" s="138"/>
      <c r="AV28" s="105">
        <f t="shared" si="12"/>
        <v>84866.94666666668</v>
      </c>
      <c r="AW28" s="111"/>
      <c r="AX28" s="112">
        <v>0.3</v>
      </c>
      <c r="AY28" s="112">
        <v>0.35</v>
      </c>
      <c r="AZ28" s="113">
        <v>0.4</v>
      </c>
    </row>
    <row r="29" spans="1:52" s="127" customFormat="1" ht="16.5" customHeight="1">
      <c r="A29" s="125"/>
      <c r="B29" s="128" t="s">
        <v>68</v>
      </c>
      <c r="C29" s="100" t="s">
        <v>35</v>
      </c>
      <c r="D29" s="102"/>
      <c r="E29" s="97" t="s">
        <v>128</v>
      </c>
      <c r="F29" s="138" t="s">
        <v>92</v>
      </c>
      <c r="G29" s="102" t="s">
        <v>73</v>
      </c>
      <c r="H29" s="97">
        <v>18</v>
      </c>
      <c r="I29" s="98">
        <f t="shared" si="5"/>
        <v>0.1111111111111111</v>
      </c>
      <c r="J29" s="99">
        <f t="shared" si="6"/>
        <v>2</v>
      </c>
      <c r="K29" s="100">
        <v>17697</v>
      </c>
      <c r="L29" s="100">
        <v>3.08</v>
      </c>
      <c r="M29" s="101">
        <f t="shared" si="7"/>
        <v>54506.76</v>
      </c>
      <c r="N29" s="102"/>
      <c r="O29" s="103">
        <v>2</v>
      </c>
      <c r="P29" s="102"/>
      <c r="Q29" s="121">
        <f t="shared" si="1"/>
        <v>0</v>
      </c>
      <c r="R29" s="121">
        <f t="shared" si="2"/>
        <v>6056.306666666667</v>
      </c>
      <c r="S29" s="121">
        <f t="shared" si="3"/>
        <v>0</v>
      </c>
      <c r="T29" s="105">
        <f t="shared" si="4"/>
        <v>1514.0766666666668</v>
      </c>
      <c r="U29" s="105">
        <f t="shared" si="8"/>
        <v>757.0383333333334</v>
      </c>
      <c r="V29" s="103"/>
      <c r="W29" s="102"/>
      <c r="X29" s="103"/>
      <c r="Y29" s="103"/>
      <c r="Z29" s="103"/>
      <c r="AA29" s="103"/>
      <c r="AB29" s="106">
        <f t="shared" si="9"/>
        <v>0</v>
      </c>
      <c r="AC29" s="122"/>
      <c r="AD29" s="106">
        <f t="shared" si="10"/>
        <v>0</v>
      </c>
      <c r="AE29" s="122"/>
      <c r="AF29" s="106">
        <f t="shared" si="11"/>
        <v>0</v>
      </c>
      <c r="AG29" s="122"/>
      <c r="AH29" s="102"/>
      <c r="AI29" s="103"/>
      <c r="AJ29" s="102"/>
      <c r="AK29" s="103"/>
      <c r="AL29" s="102"/>
      <c r="AM29" s="103"/>
      <c r="AN29" s="109"/>
      <c r="AO29" s="109"/>
      <c r="AP29" s="129"/>
      <c r="AQ29" s="109"/>
      <c r="AR29" s="124"/>
      <c r="AS29" s="124"/>
      <c r="AT29" s="125"/>
      <c r="AU29" s="125"/>
      <c r="AV29" s="105">
        <f t="shared" si="12"/>
        <v>8327.421666666667</v>
      </c>
      <c r="AW29" s="126"/>
      <c r="AX29" s="112">
        <v>0.3</v>
      </c>
      <c r="AY29" s="112">
        <v>0.35</v>
      </c>
      <c r="AZ29" s="113">
        <v>0.4</v>
      </c>
    </row>
    <row r="30" spans="1:52" s="116" customFormat="1" ht="16.5" customHeight="1">
      <c r="A30" s="96"/>
      <c r="B30" s="135" t="s">
        <v>135</v>
      </c>
      <c r="C30" s="100" t="s">
        <v>35</v>
      </c>
      <c r="D30" s="136"/>
      <c r="E30" s="97" t="s">
        <v>128</v>
      </c>
      <c r="F30" s="138" t="s">
        <v>92</v>
      </c>
      <c r="G30" s="135" t="s">
        <v>86</v>
      </c>
      <c r="H30" s="97">
        <v>18</v>
      </c>
      <c r="I30" s="98">
        <f t="shared" si="5"/>
        <v>0.3333333333333333</v>
      </c>
      <c r="J30" s="99">
        <f t="shared" si="6"/>
        <v>6</v>
      </c>
      <c r="K30" s="100">
        <v>17697</v>
      </c>
      <c r="L30" s="100">
        <v>3.08</v>
      </c>
      <c r="M30" s="101">
        <f t="shared" si="7"/>
        <v>54506.76</v>
      </c>
      <c r="N30" s="102"/>
      <c r="O30" s="102">
        <v>6</v>
      </c>
      <c r="P30" s="122"/>
      <c r="Q30" s="104">
        <f t="shared" si="1"/>
        <v>0</v>
      </c>
      <c r="R30" s="104">
        <f t="shared" si="2"/>
        <v>18168.920000000002</v>
      </c>
      <c r="S30" s="104">
        <f t="shared" si="3"/>
        <v>0</v>
      </c>
      <c r="T30" s="105">
        <f t="shared" si="4"/>
        <v>4542.2300000000005</v>
      </c>
      <c r="U30" s="105">
        <f t="shared" si="8"/>
        <v>2271.1150000000002</v>
      </c>
      <c r="V30" s="136"/>
      <c r="W30" s="136"/>
      <c r="X30" s="136"/>
      <c r="Y30" s="136"/>
      <c r="Z30" s="136"/>
      <c r="AA30" s="136"/>
      <c r="AB30" s="106">
        <f t="shared" si="9"/>
        <v>0</v>
      </c>
      <c r="AC30" s="136"/>
      <c r="AD30" s="106">
        <f t="shared" si="10"/>
        <v>0</v>
      </c>
      <c r="AE30" s="136"/>
      <c r="AF30" s="106">
        <f t="shared" si="11"/>
        <v>0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9"/>
      <c r="AQ30" s="122"/>
      <c r="AR30" s="136"/>
      <c r="AS30" s="136"/>
      <c r="AT30" s="135"/>
      <c r="AU30" s="138"/>
      <c r="AV30" s="105">
        <f t="shared" si="12"/>
        <v>24982.265000000003</v>
      </c>
      <c r="AW30" s="111"/>
      <c r="AX30" s="112">
        <v>0.3</v>
      </c>
      <c r="AY30" s="112">
        <v>0.35</v>
      </c>
      <c r="AZ30" s="113">
        <v>0.4</v>
      </c>
    </row>
    <row r="31" spans="1:52" s="90" customFormat="1" ht="16.5" customHeight="1">
      <c r="A31" s="142"/>
      <c r="B31" s="143"/>
      <c r="C31" s="134"/>
      <c r="D31" s="134"/>
      <c r="E31" s="134"/>
      <c r="F31" s="134"/>
      <c r="G31" s="134"/>
      <c r="H31" s="134"/>
      <c r="I31" s="144">
        <f>SUM(I11:I30)</f>
        <v>13.97222222222222</v>
      </c>
      <c r="J31" s="131"/>
      <c r="K31" s="131"/>
      <c r="L31" s="131"/>
      <c r="M31" s="134"/>
      <c r="N31" s="145">
        <f>SUM(N11:N30)</f>
        <v>108.5</v>
      </c>
      <c r="O31" s="145">
        <f>SUM(O11:O30)</f>
        <v>143</v>
      </c>
      <c r="P31" s="145">
        <f>SUM(P11:P30)</f>
        <v>0</v>
      </c>
      <c r="Q31" s="145">
        <f>SUM(Q11:Q30)</f>
        <v>357705.5283333333</v>
      </c>
      <c r="R31" s="145">
        <f aca="true" t="shared" si="16" ref="R31:AV31">SUM(R11:R30)</f>
        <v>507412.31666666665</v>
      </c>
      <c r="S31" s="145">
        <f t="shared" si="16"/>
        <v>0</v>
      </c>
      <c r="T31" s="145">
        <f t="shared" si="16"/>
        <v>216279.46125000002</v>
      </c>
      <c r="U31" s="145">
        <f t="shared" si="16"/>
        <v>108139.73062500001</v>
      </c>
      <c r="V31" s="145">
        <f t="shared" si="16"/>
        <v>73.5</v>
      </c>
      <c r="W31" s="145">
        <f t="shared" si="16"/>
        <v>0</v>
      </c>
      <c r="X31" s="145">
        <f t="shared" si="16"/>
        <v>71</v>
      </c>
      <c r="Y31" s="145">
        <f t="shared" si="16"/>
        <v>0</v>
      </c>
      <c r="Z31" s="145">
        <f t="shared" si="16"/>
        <v>0</v>
      </c>
      <c r="AA31" s="145">
        <f t="shared" si="16"/>
        <v>0</v>
      </c>
      <c r="AB31" s="145">
        <f t="shared" si="16"/>
        <v>6901.830000000001</v>
      </c>
      <c r="AC31" s="145">
        <f t="shared" si="16"/>
        <v>0</v>
      </c>
      <c r="AD31" s="145">
        <f t="shared" si="16"/>
        <v>10980.567142857144</v>
      </c>
      <c r="AE31" s="145">
        <f t="shared" si="16"/>
        <v>0</v>
      </c>
      <c r="AF31" s="145">
        <f t="shared" si="16"/>
        <v>0</v>
      </c>
      <c r="AG31" s="145">
        <f t="shared" si="16"/>
        <v>0</v>
      </c>
      <c r="AH31" s="145">
        <f t="shared" si="16"/>
        <v>0</v>
      </c>
      <c r="AI31" s="145">
        <f t="shared" si="16"/>
        <v>0</v>
      </c>
      <c r="AJ31" s="145">
        <f t="shared" si="16"/>
        <v>0</v>
      </c>
      <c r="AK31" s="145">
        <f t="shared" si="16"/>
        <v>0</v>
      </c>
      <c r="AL31" s="145">
        <f t="shared" si="16"/>
        <v>0</v>
      </c>
      <c r="AM31" s="145">
        <f t="shared" si="16"/>
        <v>0</v>
      </c>
      <c r="AN31" s="145">
        <f t="shared" si="16"/>
        <v>8848</v>
      </c>
      <c r="AO31" s="145">
        <f t="shared" si="16"/>
        <v>0</v>
      </c>
      <c r="AP31" s="145">
        <f t="shared" si="16"/>
        <v>10620</v>
      </c>
      <c r="AQ31" s="145">
        <f t="shared" si="16"/>
        <v>0</v>
      </c>
      <c r="AR31" s="145">
        <f t="shared" si="16"/>
        <v>0</v>
      </c>
      <c r="AS31" s="145">
        <f t="shared" si="16"/>
        <v>0</v>
      </c>
      <c r="AT31" s="145">
        <f t="shared" si="16"/>
        <v>3539</v>
      </c>
      <c r="AU31" s="145">
        <f t="shared" si="16"/>
        <v>24773</v>
      </c>
      <c r="AV31" s="145">
        <f t="shared" si="16"/>
        <v>1255199.4340178568</v>
      </c>
      <c r="AW31" s="146"/>
      <c r="AX31" s="147"/>
      <c r="AY31" s="147"/>
      <c r="AZ31" s="148"/>
    </row>
    <row r="32" spans="1:66" s="17" customFormat="1" ht="36.75" customHeight="1">
      <c r="A32" s="33"/>
      <c r="B32" s="40"/>
      <c r="C32" s="1"/>
      <c r="D32" s="1"/>
      <c r="E32" s="1"/>
      <c r="F32" s="1"/>
      <c r="G32" s="1"/>
      <c r="H32" s="1"/>
      <c r="I32" s="1"/>
      <c r="J32" s="29"/>
      <c r="K32" s="29"/>
      <c r="L32" s="29"/>
      <c r="M32" s="1"/>
      <c r="N32" s="42"/>
      <c r="O32" s="42"/>
      <c r="P32" s="2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48"/>
      <c r="AO32" s="48"/>
      <c r="AP32" s="49"/>
      <c r="AQ32" s="29"/>
      <c r="AR32" s="1"/>
      <c r="AS32" s="1"/>
      <c r="AT32" s="40"/>
      <c r="AU32" s="46"/>
      <c r="AV32" s="1"/>
      <c r="AW32" s="1"/>
      <c r="AX32" s="1"/>
      <c r="AY32" s="1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s="17" customFormat="1" ht="20.25" customHeight="1">
      <c r="A33" s="34"/>
      <c r="B33" s="87"/>
      <c r="C33" s="61" t="s">
        <v>158</v>
      </c>
      <c r="D33" s="61"/>
      <c r="E33" s="61"/>
      <c r="F33" s="61"/>
      <c r="G33" s="61"/>
      <c r="H33" s="67"/>
      <c r="I33" s="61"/>
      <c r="J33" s="29"/>
      <c r="K33" s="29"/>
      <c r="L33" s="29"/>
      <c r="M33" s="1"/>
      <c r="N33" s="42"/>
      <c r="O33" s="43"/>
      <c r="P33" s="2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48"/>
      <c r="AO33" s="48"/>
      <c r="AP33" s="49"/>
      <c r="AQ33" s="29"/>
      <c r="AR33" s="1"/>
      <c r="AS33" s="1"/>
      <c r="AT33" s="40"/>
      <c r="AU33" s="46"/>
      <c r="AV33" s="1"/>
      <c r="AW33" s="1"/>
      <c r="AX33" s="1"/>
      <c r="AY33" s="1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1:66" s="17" customFormat="1" ht="20.25" customHeight="1">
      <c r="A34" s="35"/>
      <c r="B34" s="87"/>
      <c r="C34" s="61" t="s">
        <v>156</v>
      </c>
      <c r="D34" s="62"/>
      <c r="E34" s="62"/>
      <c r="F34" s="62"/>
      <c r="G34" s="62"/>
      <c r="H34" s="68"/>
      <c r="I34" s="62"/>
      <c r="J34" s="29"/>
      <c r="K34" s="29"/>
      <c r="L34" s="29"/>
      <c r="M34" s="1"/>
      <c r="N34" s="42"/>
      <c r="O34" s="42"/>
      <c r="P34" s="2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48"/>
      <c r="AO34" s="48"/>
      <c r="AP34" s="49"/>
      <c r="AQ34" s="29"/>
      <c r="AR34" s="1"/>
      <c r="AS34" s="1"/>
      <c r="AT34" s="40"/>
      <c r="AU34" s="46"/>
      <c r="AV34" s="1"/>
      <c r="AW34" s="1"/>
      <c r="AX34" s="1"/>
      <c r="AY34" s="1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66" s="17" customFormat="1" ht="20.25" customHeight="1">
      <c r="A35" s="35"/>
      <c r="B35" s="87"/>
      <c r="C35" s="61" t="s">
        <v>157</v>
      </c>
      <c r="D35" s="62"/>
      <c r="E35" s="62"/>
      <c r="F35" s="62"/>
      <c r="G35" s="62"/>
      <c r="H35" s="68"/>
      <c r="I35" s="62"/>
      <c r="J35" s="29"/>
      <c r="K35" s="29"/>
      <c r="L35" s="29"/>
      <c r="M35" s="1"/>
      <c r="N35" s="42"/>
      <c r="O35" s="42"/>
      <c r="P35" s="2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48"/>
      <c r="AO35" s="48"/>
      <c r="AP35" s="49"/>
      <c r="AQ35" s="29"/>
      <c r="AR35" s="1"/>
      <c r="AS35" s="1"/>
      <c r="AT35" s="40"/>
      <c r="AU35" s="46"/>
      <c r="AV35" s="1"/>
      <c r="AW35" s="1"/>
      <c r="AX35" s="1"/>
      <c r="AY35" s="1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s="17" customFormat="1" ht="14.25" customHeight="1">
      <c r="A36" s="13"/>
      <c r="B36" s="87"/>
      <c r="C36" s="1"/>
      <c r="D36" s="1"/>
      <c r="E36" s="1"/>
      <c r="F36" s="1"/>
      <c r="G36" s="1"/>
      <c r="H36" s="1"/>
      <c r="I36" s="1"/>
      <c r="J36" s="29"/>
      <c r="K36" s="29"/>
      <c r="L36" s="29"/>
      <c r="M36" s="1"/>
      <c r="N36" s="42"/>
      <c r="O36" s="42"/>
      <c r="P36" s="2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48"/>
      <c r="AO36" s="48"/>
      <c r="AP36" s="49"/>
      <c r="AQ36" s="29"/>
      <c r="AR36" s="1"/>
      <c r="AS36" s="1"/>
      <c r="AT36" s="40"/>
      <c r="AU36" s="46"/>
      <c r="AV36" s="1"/>
      <c r="AW36" s="1"/>
      <c r="AX36" s="1"/>
      <c r="AY36" s="1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s="30" customFormat="1" ht="14.25" customHeight="1">
      <c r="A37" s="1"/>
      <c r="B37" s="44"/>
      <c r="C37" s="1"/>
      <c r="D37" s="1"/>
      <c r="E37" s="1"/>
      <c r="F37" s="1"/>
      <c r="G37" s="1"/>
      <c r="H37" s="1"/>
      <c r="I37" s="1"/>
      <c r="J37" s="29"/>
      <c r="K37" s="29"/>
      <c r="L37" s="29"/>
      <c r="M37" s="1"/>
      <c r="N37" s="42"/>
      <c r="O37" s="42"/>
      <c r="P37" s="2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48"/>
      <c r="AO37" s="48"/>
      <c r="AP37" s="49"/>
      <c r="AQ37" s="29"/>
      <c r="AR37" s="1"/>
      <c r="AS37" s="1"/>
      <c r="AT37" s="40"/>
      <c r="AU37" s="46"/>
      <c r="AV37" s="1"/>
      <c r="AW37" s="1"/>
      <c r="AX37" s="1"/>
      <c r="AY37" s="1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</row>
    <row r="38" spans="1:51" ht="12.75">
      <c r="A38" s="1"/>
      <c r="B38" s="40"/>
      <c r="C38" s="1"/>
      <c r="D38" s="1"/>
      <c r="E38" s="1"/>
      <c r="F38" s="1"/>
      <c r="G38" s="1"/>
      <c r="H38" s="1"/>
      <c r="I38" s="1"/>
      <c r="J38" s="29"/>
      <c r="K38" s="29"/>
      <c r="L38" s="29"/>
      <c r="M38" s="1"/>
      <c r="N38" s="42"/>
      <c r="O38" s="42"/>
      <c r="P38" s="2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Q38" s="29"/>
      <c r="AR38" s="1"/>
      <c r="AS38" s="1"/>
      <c r="AT38" s="40"/>
      <c r="AU38" s="46"/>
      <c r="AV38" s="1"/>
      <c r="AW38" s="1"/>
      <c r="AX38" s="1"/>
      <c r="AY38" s="1"/>
    </row>
    <row r="39" spans="1:51" ht="12.75">
      <c r="A39" s="1"/>
      <c r="B39" s="40"/>
      <c r="C39" s="1"/>
      <c r="D39" s="1"/>
      <c r="E39" s="1"/>
      <c r="F39" s="1"/>
      <c r="G39" s="1"/>
      <c r="H39" s="1"/>
      <c r="I39" s="1"/>
      <c r="J39" s="29"/>
      <c r="K39" s="29"/>
      <c r="L39" s="29"/>
      <c r="M39" s="1"/>
      <c r="N39" s="42"/>
      <c r="O39" s="42"/>
      <c r="P39" s="2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Q39" s="29"/>
      <c r="AR39" s="1"/>
      <c r="AS39" s="1"/>
      <c r="AT39" s="40"/>
      <c r="AU39" s="46"/>
      <c r="AV39" s="1"/>
      <c r="AW39" s="1"/>
      <c r="AX39" s="1"/>
      <c r="AY39" s="1"/>
    </row>
    <row r="40" spans="1:66" ht="12.75">
      <c r="A40" s="1"/>
      <c r="B40" s="40"/>
      <c r="C40" s="1"/>
      <c r="D40" s="1"/>
      <c r="E40" s="1"/>
      <c r="F40" s="1"/>
      <c r="G40" s="1"/>
      <c r="H40" s="1"/>
      <c r="I40" s="1"/>
      <c r="J40" s="29"/>
      <c r="K40" s="29"/>
      <c r="L40" s="29"/>
      <c r="M40" s="1"/>
      <c r="N40" s="42"/>
      <c r="O40" s="42"/>
      <c r="P40" s="2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Q40" s="29"/>
      <c r="AR40" s="1"/>
      <c r="AS40" s="1"/>
      <c r="AT40" s="40"/>
      <c r="AU40" s="46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>
      <c r="A41" s="1"/>
      <c r="B41" s="40"/>
      <c r="C41" s="1"/>
      <c r="D41" s="1"/>
      <c r="E41" s="1"/>
      <c r="F41" s="1"/>
      <c r="G41" s="1"/>
      <c r="H41" s="1"/>
      <c r="I41" s="1"/>
      <c r="J41" s="29"/>
      <c r="K41" s="29"/>
      <c r="L41" s="29"/>
      <c r="M41" s="1"/>
      <c r="N41" s="42"/>
      <c r="O41" s="42"/>
      <c r="P41" s="2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Q41" s="29"/>
      <c r="AR41" s="1"/>
      <c r="AS41" s="1"/>
      <c r="AT41" s="40"/>
      <c r="AU41" s="46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1"/>
      <c r="B42" s="40"/>
      <c r="C42" s="1"/>
      <c r="D42" s="1"/>
      <c r="E42" s="1"/>
      <c r="F42" s="1"/>
      <c r="G42" s="1"/>
      <c r="H42" s="1"/>
      <c r="I42" s="1"/>
      <c r="J42" s="29"/>
      <c r="K42" s="29"/>
      <c r="L42" s="29"/>
      <c r="M42" s="1"/>
      <c r="N42" s="42"/>
      <c r="O42" s="42"/>
      <c r="P42" s="2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Q42" s="29"/>
      <c r="AR42" s="1"/>
      <c r="AS42" s="1"/>
      <c r="AT42" s="40"/>
      <c r="AU42" s="46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1"/>
      <c r="B43" s="40"/>
      <c r="C43" s="1"/>
      <c r="D43" s="1"/>
      <c r="E43" s="1"/>
      <c r="F43" s="1"/>
      <c r="G43" s="1"/>
      <c r="H43" s="1"/>
      <c r="I43" s="1"/>
      <c r="J43" s="29"/>
      <c r="K43" s="29"/>
      <c r="L43" s="29"/>
      <c r="M43" s="1"/>
      <c r="N43" s="42"/>
      <c r="O43" s="42"/>
      <c r="P43" s="2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Q43" s="29"/>
      <c r="AR43" s="1"/>
      <c r="AS43" s="1"/>
      <c r="AT43" s="40"/>
      <c r="AU43" s="46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1"/>
      <c r="B44" s="40"/>
      <c r="C44" s="1"/>
      <c r="D44" s="1"/>
      <c r="E44" s="1"/>
      <c r="F44" s="1"/>
      <c r="G44" s="1"/>
      <c r="H44" s="1"/>
      <c r="I44" s="1"/>
      <c r="J44" s="29"/>
      <c r="K44" s="29"/>
      <c r="L44" s="29"/>
      <c r="M44" s="1"/>
      <c r="N44" s="42"/>
      <c r="O44" s="42"/>
      <c r="P44" s="2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Q44" s="29"/>
      <c r="AR44" s="1"/>
      <c r="AS44" s="1"/>
      <c r="AT44" s="40"/>
      <c r="AU44" s="46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1"/>
      <c r="B45" s="40"/>
      <c r="C45" s="1"/>
      <c r="D45" s="1"/>
      <c r="E45" s="1"/>
      <c r="F45" s="1"/>
      <c r="G45" s="1"/>
      <c r="H45" s="1"/>
      <c r="I45" s="1"/>
      <c r="J45" s="29"/>
      <c r="K45" s="29"/>
      <c r="L45" s="29"/>
      <c r="M45" s="1"/>
      <c r="N45" s="42"/>
      <c r="O45" s="42"/>
      <c r="P45" s="2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Q45" s="29"/>
      <c r="AR45" s="1"/>
      <c r="AS45" s="1"/>
      <c r="AT45" s="40"/>
      <c r="AU45" s="46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1"/>
      <c r="B46" s="40"/>
      <c r="C46" s="1"/>
      <c r="D46" s="1"/>
      <c r="E46" s="1"/>
      <c r="F46" s="1"/>
      <c r="G46" s="1"/>
      <c r="H46" s="1"/>
      <c r="I46" s="1"/>
      <c r="J46" s="29"/>
      <c r="K46" s="29"/>
      <c r="L46" s="29"/>
      <c r="M46" s="1"/>
      <c r="N46" s="42"/>
      <c r="O46" s="42"/>
      <c r="P46" s="2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Q46" s="29"/>
      <c r="AR46" s="1"/>
      <c r="AS46" s="1"/>
      <c r="AT46" s="40"/>
      <c r="AU46" s="46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1"/>
      <c r="B47" s="40"/>
      <c r="C47" s="1"/>
      <c r="D47" s="1"/>
      <c r="E47" s="1"/>
      <c r="F47" s="1"/>
      <c r="G47" s="1"/>
      <c r="H47" s="1"/>
      <c r="I47" s="1"/>
      <c r="J47" s="29"/>
      <c r="K47" s="29"/>
      <c r="L47" s="29"/>
      <c r="M47" s="1"/>
      <c r="N47" s="42"/>
      <c r="O47" s="42"/>
      <c r="P47" s="2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Q47" s="29"/>
      <c r="AR47" s="1"/>
      <c r="AS47" s="1"/>
      <c r="AT47" s="40"/>
      <c r="AU47" s="46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1"/>
      <c r="B48" s="40"/>
      <c r="C48" s="1"/>
      <c r="D48" s="1"/>
      <c r="E48" s="1"/>
      <c r="F48" s="1"/>
      <c r="G48" s="1"/>
      <c r="H48" s="1"/>
      <c r="I48" s="1"/>
      <c r="J48" s="29"/>
      <c r="K48" s="29"/>
      <c r="L48" s="29"/>
      <c r="M48" s="1"/>
      <c r="N48" s="42"/>
      <c r="O48" s="42"/>
      <c r="P48" s="2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Q48" s="29"/>
      <c r="AR48" s="1"/>
      <c r="AS48" s="1"/>
      <c r="AT48" s="40"/>
      <c r="AU48" s="46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1"/>
      <c r="B49" s="40"/>
      <c r="C49" s="1"/>
      <c r="D49" s="1"/>
      <c r="E49" s="1"/>
      <c r="F49" s="1"/>
      <c r="G49" s="1"/>
      <c r="H49" s="1"/>
      <c r="I49" s="1"/>
      <c r="J49" s="29"/>
      <c r="K49" s="29"/>
      <c r="L49" s="29"/>
      <c r="M49" s="1"/>
      <c r="N49" s="42"/>
      <c r="O49" s="42"/>
      <c r="P49" s="2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Q49" s="29"/>
      <c r="AR49" s="1"/>
      <c r="AS49" s="1"/>
      <c r="AT49" s="40"/>
      <c r="AU49" s="46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52:66" ht="12.75"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52:66" ht="12.75"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52:66" ht="12.75"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52:66" ht="12.75"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</sheetData>
  <sheetProtection/>
  <mergeCells count="49">
    <mergeCell ref="H8:H10"/>
    <mergeCell ref="AN1:AR1"/>
    <mergeCell ref="AN2:AR2"/>
    <mergeCell ref="AN3:AR3"/>
    <mergeCell ref="AN4:AR4"/>
    <mergeCell ref="AN5:AR5"/>
    <mergeCell ref="AN6:AR6"/>
    <mergeCell ref="N8:P8"/>
    <mergeCell ref="AN7:AR7"/>
    <mergeCell ref="L8:L10"/>
    <mergeCell ref="A8:A10"/>
    <mergeCell ref="B8:B10"/>
    <mergeCell ref="C8:C10"/>
    <mergeCell ref="D8:D10"/>
    <mergeCell ref="E8:E10"/>
    <mergeCell ref="F8:F10"/>
    <mergeCell ref="G8:G10"/>
    <mergeCell ref="AH8:AM8"/>
    <mergeCell ref="V9:W9"/>
    <mergeCell ref="X9:Y9"/>
    <mergeCell ref="Z9:AA9"/>
    <mergeCell ref="AB9:AC9"/>
    <mergeCell ref="I8:I10"/>
    <mergeCell ref="J8:J10"/>
    <mergeCell ref="K8:K10"/>
    <mergeCell ref="M8:M10"/>
    <mergeCell ref="S9:S10"/>
    <mergeCell ref="Q8:S8"/>
    <mergeCell ref="T8:T10"/>
    <mergeCell ref="U8:U10"/>
    <mergeCell ref="V8:AA8"/>
    <mergeCell ref="N9:N10"/>
    <mergeCell ref="O9:O10"/>
    <mergeCell ref="P9:P10"/>
    <mergeCell ref="Q9:Q10"/>
    <mergeCell ref="AB8:AG8"/>
    <mergeCell ref="AN9:AO9"/>
    <mergeCell ref="AN8:AS8"/>
    <mergeCell ref="AT8:AT10"/>
    <mergeCell ref="AU8:AU10"/>
    <mergeCell ref="AV8:AV10"/>
    <mergeCell ref="R9:R10"/>
    <mergeCell ref="AP9:AQ9"/>
    <mergeCell ref="AR9:AS9"/>
    <mergeCell ref="AD9:AE9"/>
    <mergeCell ref="AF9:AG9"/>
    <mergeCell ref="AH9:AI9"/>
    <mergeCell ref="AJ9:AK9"/>
    <mergeCell ref="AL9:AM9"/>
  </mergeCells>
  <printOptions/>
  <pageMargins left="0.5905511811023623" right="0" top="1.1811023622047245" bottom="0" header="0" footer="0"/>
  <pageSetup horizontalDpi="600" verticalDpi="600" orientation="landscape" paperSize="9" scale="56" r:id="rId1"/>
  <rowBreaks count="2" manualBreakCount="2">
    <brk id="41" max="47" man="1"/>
    <brk id="42" max="47" man="1"/>
  </rowBreaks>
  <colBreaks count="1" manualBreakCount="1">
    <brk id="2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S25"/>
  <sheetViews>
    <sheetView view="pageBreakPreview" zoomScaleSheetLayoutView="100" zoomScalePageLayoutView="0" workbookViewId="0" topLeftCell="A1">
      <selection activeCell="B1" sqref="B1:B16384"/>
    </sheetView>
  </sheetViews>
  <sheetFormatPr defaultColWidth="9.00390625" defaultRowHeight="12.75"/>
  <cols>
    <col min="1" max="1" width="3.625" style="0" customWidth="1"/>
    <col min="2" max="2" width="12.00390625" style="0" customWidth="1"/>
    <col min="3" max="3" width="10.375" style="0" customWidth="1"/>
    <col min="4" max="4" width="13.875" style="0" customWidth="1"/>
    <col min="7" max="7" width="7.25390625" style="0" customWidth="1"/>
    <col min="8" max="8" width="7.25390625" style="41" customWidth="1"/>
    <col min="9" max="9" width="7.75390625" style="0" customWidth="1"/>
    <col min="10" max="10" width="6.25390625" style="0" customWidth="1"/>
    <col min="11" max="11" width="8.25390625" style="0" customWidth="1"/>
    <col min="12" max="12" width="7.625" style="0" customWidth="1"/>
  </cols>
  <sheetData>
    <row r="2" ht="12.75">
      <c r="B2" s="4"/>
    </row>
    <row r="3" ht="12.75">
      <c r="B3" s="4"/>
    </row>
    <row r="4" ht="12.75">
      <c r="B4" s="4"/>
    </row>
    <row r="5" ht="12.75" customHeight="1">
      <c r="B5" s="159"/>
    </row>
    <row r="6" ht="12.75">
      <c r="B6" s="1"/>
    </row>
    <row r="7" ht="12.75">
      <c r="D7" s="53" t="s">
        <v>47</v>
      </c>
    </row>
    <row r="8" ht="15" customHeight="1"/>
    <row r="9" ht="15.75" customHeight="1">
      <c r="D9" t="s">
        <v>150</v>
      </c>
    </row>
    <row r="10" ht="15.75" customHeight="1">
      <c r="E10" t="s">
        <v>116</v>
      </c>
    </row>
    <row r="11" spans="1:15" ht="24.75" customHeight="1">
      <c r="A11" s="194" t="s">
        <v>1</v>
      </c>
      <c r="B11" s="192" t="s">
        <v>9</v>
      </c>
      <c r="C11" s="192" t="s">
        <v>2</v>
      </c>
      <c r="D11" s="192" t="s">
        <v>10</v>
      </c>
      <c r="E11" s="192" t="s">
        <v>8</v>
      </c>
      <c r="F11" s="192" t="s">
        <v>6</v>
      </c>
      <c r="G11" s="192" t="s">
        <v>58</v>
      </c>
      <c r="H11" s="192" t="s">
        <v>123</v>
      </c>
      <c r="I11" s="192" t="s">
        <v>7</v>
      </c>
      <c r="J11" s="192" t="s">
        <v>41</v>
      </c>
      <c r="K11" s="192" t="s">
        <v>42</v>
      </c>
      <c r="L11" s="192" t="s">
        <v>43</v>
      </c>
      <c r="M11" s="192" t="s">
        <v>44</v>
      </c>
      <c r="N11" s="192" t="s">
        <v>140</v>
      </c>
      <c r="O11" s="192" t="s">
        <v>45</v>
      </c>
    </row>
    <row r="12" spans="1:15" ht="12.75" customHeight="1">
      <c r="A12" s="195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ht="14.25" customHeight="1">
      <c r="A13" s="20">
        <v>1</v>
      </c>
      <c r="B13" s="2" t="s">
        <v>38</v>
      </c>
      <c r="C13" s="2" t="s">
        <v>35</v>
      </c>
      <c r="D13" s="2" t="s">
        <v>91</v>
      </c>
      <c r="E13" s="2" t="s">
        <v>141</v>
      </c>
      <c r="F13" s="2" t="s">
        <v>142</v>
      </c>
      <c r="G13" s="10">
        <v>17697</v>
      </c>
      <c r="H13" s="10">
        <v>4.19</v>
      </c>
      <c r="I13" s="32">
        <f aca="true" t="shared" si="0" ref="I13:I20">G13*H13</f>
        <v>74150.43000000001</v>
      </c>
      <c r="J13" s="9"/>
      <c r="K13" s="20">
        <v>0.5</v>
      </c>
      <c r="L13" s="54">
        <f>I13*K13</f>
        <v>37075.215000000004</v>
      </c>
      <c r="M13" s="55">
        <f>L13*25%</f>
        <v>9268.803750000001</v>
      </c>
      <c r="N13" s="56">
        <f>(L13+M13)*10%</f>
        <v>4634.4018750000005</v>
      </c>
      <c r="O13" s="55">
        <f>L13+M13+N13+J13</f>
        <v>50978.420625000006</v>
      </c>
    </row>
    <row r="14" spans="1:15" ht="12.75">
      <c r="A14" s="20">
        <v>2</v>
      </c>
      <c r="B14" s="2" t="s">
        <v>39</v>
      </c>
      <c r="C14" s="2" t="s">
        <v>35</v>
      </c>
      <c r="D14" s="2" t="s">
        <v>48</v>
      </c>
      <c r="E14" s="2" t="s">
        <v>147</v>
      </c>
      <c r="F14" s="2" t="s">
        <v>94</v>
      </c>
      <c r="G14" s="10">
        <v>17697</v>
      </c>
      <c r="H14" s="10">
        <v>4.46</v>
      </c>
      <c r="I14" s="32">
        <f t="shared" si="0"/>
        <v>78928.62</v>
      </c>
      <c r="J14" s="10">
        <v>2655</v>
      </c>
      <c r="K14" s="20">
        <v>0.5</v>
      </c>
      <c r="L14" s="54">
        <f aca="true" t="shared" si="1" ref="L14:L20">I14*K14</f>
        <v>39464.31</v>
      </c>
      <c r="M14" s="55">
        <f aca="true" t="shared" si="2" ref="M14:M19">L14*25%</f>
        <v>9866.0775</v>
      </c>
      <c r="N14" s="56">
        <f aca="true" t="shared" si="3" ref="N14:N19">(L14+M14)*10%</f>
        <v>4933.03875</v>
      </c>
      <c r="O14" s="55">
        <f aca="true" t="shared" si="4" ref="O14:O19">L14+M14+N14+J14</f>
        <v>56918.42625</v>
      </c>
    </row>
    <row r="15" spans="1:71" s="17" customFormat="1" ht="14.25" customHeight="1">
      <c r="A15" s="20">
        <v>3</v>
      </c>
      <c r="B15" s="2" t="s">
        <v>143</v>
      </c>
      <c r="C15" s="2" t="s">
        <v>35</v>
      </c>
      <c r="D15" s="2" t="s">
        <v>65</v>
      </c>
      <c r="E15" s="57" t="s">
        <v>111</v>
      </c>
      <c r="F15" s="2" t="s">
        <v>144</v>
      </c>
      <c r="G15" s="10">
        <v>17697</v>
      </c>
      <c r="H15" s="10">
        <v>4.36</v>
      </c>
      <c r="I15" s="32">
        <f t="shared" si="0"/>
        <v>77158.92000000001</v>
      </c>
      <c r="J15" s="9"/>
      <c r="K15" s="20">
        <v>1</v>
      </c>
      <c r="L15" s="54">
        <f t="shared" si="1"/>
        <v>77158.92000000001</v>
      </c>
      <c r="M15" s="55">
        <f t="shared" si="2"/>
        <v>19289.730000000003</v>
      </c>
      <c r="N15" s="56">
        <f t="shared" si="3"/>
        <v>9644.865000000003</v>
      </c>
      <c r="O15" s="55">
        <f t="shared" si="4"/>
        <v>106093.51500000003</v>
      </c>
      <c r="P15" s="22"/>
      <c r="Q15" s="22"/>
      <c r="R15" s="23"/>
      <c r="S15" s="24"/>
      <c r="T15" s="23"/>
      <c r="U15" s="23"/>
      <c r="V15" s="23"/>
      <c r="W15" s="23"/>
      <c r="X15" s="22"/>
      <c r="Y15" s="22"/>
      <c r="Z15" s="22"/>
      <c r="AA15" s="22"/>
      <c r="AB15" s="22"/>
      <c r="AC15" s="22"/>
      <c r="AD15" s="24"/>
      <c r="AE15" s="24"/>
      <c r="AF15" s="24"/>
      <c r="AG15" s="24"/>
      <c r="AH15" s="24"/>
      <c r="AI15" s="22"/>
      <c r="AJ15" s="25"/>
      <c r="AK15" s="25"/>
      <c r="AL15" s="25"/>
      <c r="AM15" s="25"/>
      <c r="AN15" s="26"/>
      <c r="AO15" s="26"/>
      <c r="AP15" s="22"/>
      <c r="AQ15" s="22"/>
      <c r="AR15" s="22"/>
      <c r="AS15" s="22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</row>
    <row r="16" spans="1:15" ht="12" customHeight="1">
      <c r="A16" s="20">
        <v>4</v>
      </c>
      <c r="B16" s="8" t="s">
        <v>46</v>
      </c>
      <c r="C16" s="15" t="s">
        <v>145</v>
      </c>
      <c r="D16" s="45"/>
      <c r="E16" s="15" t="s">
        <v>148</v>
      </c>
      <c r="F16" s="2" t="s">
        <v>79</v>
      </c>
      <c r="G16" s="10">
        <v>17697</v>
      </c>
      <c r="H16" s="64">
        <v>3.65</v>
      </c>
      <c r="I16" s="32">
        <f t="shared" si="0"/>
        <v>64594.049999999996</v>
      </c>
      <c r="J16" s="9"/>
      <c r="K16" s="21">
        <v>1</v>
      </c>
      <c r="L16" s="54">
        <f t="shared" si="1"/>
        <v>64594.049999999996</v>
      </c>
      <c r="M16" s="55"/>
      <c r="N16" s="56">
        <f t="shared" si="3"/>
        <v>6459.405</v>
      </c>
      <c r="O16" s="55">
        <f t="shared" si="4"/>
        <v>71053.455</v>
      </c>
    </row>
    <row r="17" spans="1:15" ht="12.75">
      <c r="A17" s="20">
        <v>5</v>
      </c>
      <c r="B17" s="15" t="s">
        <v>56</v>
      </c>
      <c r="C17" s="15" t="s">
        <v>35</v>
      </c>
      <c r="D17" s="58" t="s">
        <v>60</v>
      </c>
      <c r="E17" s="18" t="s">
        <v>112</v>
      </c>
      <c r="F17" s="2" t="s">
        <v>95</v>
      </c>
      <c r="G17" s="10">
        <v>17697</v>
      </c>
      <c r="H17" s="10">
        <v>3.85</v>
      </c>
      <c r="I17" s="32">
        <f t="shared" si="0"/>
        <v>68133.45</v>
      </c>
      <c r="J17" s="9"/>
      <c r="K17" s="20">
        <v>0.5</v>
      </c>
      <c r="L17" s="54">
        <f t="shared" si="1"/>
        <v>34066.725</v>
      </c>
      <c r="M17" s="55">
        <f t="shared" si="2"/>
        <v>8516.68125</v>
      </c>
      <c r="N17" s="56">
        <f t="shared" si="3"/>
        <v>4258.340625</v>
      </c>
      <c r="O17" s="55">
        <f t="shared" si="4"/>
        <v>46841.746875</v>
      </c>
    </row>
    <row r="18" spans="1:15" ht="12.75">
      <c r="A18" s="20">
        <v>6</v>
      </c>
      <c r="B18" s="2" t="s">
        <v>53</v>
      </c>
      <c r="C18" s="63" t="s">
        <v>35</v>
      </c>
      <c r="D18" s="63" t="s">
        <v>90</v>
      </c>
      <c r="E18" s="15" t="s">
        <v>149</v>
      </c>
      <c r="F18" s="2" t="s">
        <v>95</v>
      </c>
      <c r="G18" s="10">
        <v>17697</v>
      </c>
      <c r="H18" s="10">
        <v>3.85</v>
      </c>
      <c r="I18" s="32">
        <f t="shared" si="0"/>
        <v>68133.45</v>
      </c>
      <c r="J18" s="9"/>
      <c r="K18" s="20">
        <v>0.5</v>
      </c>
      <c r="L18" s="54">
        <f t="shared" si="1"/>
        <v>34066.725</v>
      </c>
      <c r="M18" s="55">
        <f t="shared" si="2"/>
        <v>8516.68125</v>
      </c>
      <c r="N18" s="56">
        <f t="shared" si="3"/>
        <v>4258.340625</v>
      </c>
      <c r="O18" s="55">
        <f t="shared" si="4"/>
        <v>46841.746875</v>
      </c>
    </row>
    <row r="19" spans="1:15" ht="12.75">
      <c r="A19" s="20">
        <v>7</v>
      </c>
      <c r="B19" s="2" t="s">
        <v>115</v>
      </c>
      <c r="C19" s="15" t="s">
        <v>35</v>
      </c>
      <c r="D19" s="63"/>
      <c r="E19" s="15" t="s">
        <v>101</v>
      </c>
      <c r="F19" s="2" t="s">
        <v>146</v>
      </c>
      <c r="G19" s="10">
        <v>17697</v>
      </c>
      <c r="H19" s="10">
        <v>3.51</v>
      </c>
      <c r="I19" s="32">
        <f t="shared" si="0"/>
        <v>62116.469999999994</v>
      </c>
      <c r="J19" s="9"/>
      <c r="K19" s="20">
        <v>0.5</v>
      </c>
      <c r="L19" s="54">
        <f t="shared" si="1"/>
        <v>31058.234999999997</v>
      </c>
      <c r="M19" s="55">
        <f t="shared" si="2"/>
        <v>7764.558749999999</v>
      </c>
      <c r="N19" s="56">
        <f t="shared" si="3"/>
        <v>3882.279375</v>
      </c>
      <c r="O19" s="55">
        <f t="shared" si="4"/>
        <v>42705.073124999995</v>
      </c>
    </row>
    <row r="20" spans="1:15" ht="12.75">
      <c r="A20" s="20">
        <v>8</v>
      </c>
      <c r="B20" s="15" t="s">
        <v>63</v>
      </c>
      <c r="C20" s="15" t="s">
        <v>35</v>
      </c>
      <c r="D20" s="63" t="s">
        <v>160</v>
      </c>
      <c r="E20" s="15" t="s">
        <v>159</v>
      </c>
      <c r="F20" s="2" t="s">
        <v>146</v>
      </c>
      <c r="G20" s="10">
        <v>17697</v>
      </c>
      <c r="H20" s="10">
        <v>4.23</v>
      </c>
      <c r="I20" s="32">
        <f t="shared" si="0"/>
        <v>74858.31000000001</v>
      </c>
      <c r="J20" s="19"/>
      <c r="K20" s="36">
        <v>0.5</v>
      </c>
      <c r="L20" s="54">
        <f t="shared" si="1"/>
        <v>37429.155000000006</v>
      </c>
      <c r="M20" s="55">
        <f>L20*25%</f>
        <v>9357.288750000002</v>
      </c>
      <c r="N20" s="56">
        <f>(L20+M20)*10%</f>
        <v>4678.644375000001</v>
      </c>
      <c r="O20" s="55">
        <f>L20+M20+N20+J20</f>
        <v>51465.08812500001</v>
      </c>
    </row>
    <row r="21" spans="1:15" ht="18.75">
      <c r="A21" s="9"/>
      <c r="B21" s="50"/>
      <c r="C21" s="50"/>
      <c r="D21" s="50"/>
      <c r="E21" s="50" t="s">
        <v>61</v>
      </c>
      <c r="F21" s="51" t="s">
        <v>61</v>
      </c>
      <c r="G21" s="51" t="s">
        <v>61</v>
      </c>
      <c r="H21" s="65"/>
      <c r="I21" s="51"/>
      <c r="J21" s="59">
        <f aca="true" t="shared" si="5" ref="J21:O21">SUM(J13:J20)</f>
        <v>2655</v>
      </c>
      <c r="K21" s="59">
        <f t="shared" si="5"/>
        <v>5</v>
      </c>
      <c r="L21" s="59">
        <f t="shared" si="5"/>
        <v>354913.335</v>
      </c>
      <c r="M21" s="60">
        <f t="shared" si="5"/>
        <v>72579.82125000001</v>
      </c>
      <c r="N21" s="60">
        <f t="shared" si="5"/>
        <v>42749.315625</v>
      </c>
      <c r="O21" s="60">
        <f t="shared" si="5"/>
        <v>472897.47187500005</v>
      </c>
    </row>
    <row r="22" spans="6:13" ht="18.75">
      <c r="F22" s="27"/>
      <c r="G22" s="27"/>
      <c r="H22" s="66"/>
      <c r="I22" s="27"/>
      <c r="J22" s="28"/>
      <c r="K22" s="28"/>
      <c r="L22" s="28"/>
      <c r="M22" s="1"/>
    </row>
    <row r="23" spans="3:12" ht="15.75">
      <c r="C23" s="61" t="s">
        <v>158</v>
      </c>
      <c r="D23" s="61"/>
      <c r="E23" s="61"/>
      <c r="F23" s="61"/>
      <c r="G23" s="61"/>
      <c r="H23" s="67"/>
      <c r="I23" s="61"/>
      <c r="J23" s="29"/>
      <c r="K23" s="29"/>
      <c r="L23" s="29"/>
    </row>
    <row r="24" spans="3:12" ht="15.75">
      <c r="C24" s="61" t="s">
        <v>156</v>
      </c>
      <c r="D24" s="62"/>
      <c r="E24" s="62"/>
      <c r="F24" s="62"/>
      <c r="G24" s="62"/>
      <c r="H24" s="68"/>
      <c r="I24" s="62"/>
      <c r="J24" s="29"/>
      <c r="K24" s="29"/>
      <c r="L24" s="29"/>
    </row>
    <row r="25" spans="3:12" ht="15.75">
      <c r="C25" s="61" t="s">
        <v>157</v>
      </c>
      <c r="D25" s="62"/>
      <c r="E25" s="62"/>
      <c r="F25" s="62"/>
      <c r="G25" s="62"/>
      <c r="H25" s="68"/>
      <c r="I25" s="62"/>
      <c r="J25" s="29"/>
      <c r="K25" s="29"/>
      <c r="L25" s="29"/>
    </row>
  </sheetData>
  <sheetProtection/>
  <mergeCells count="15">
    <mergeCell ref="J11:J12"/>
    <mergeCell ref="A11:A12"/>
    <mergeCell ref="B11:B12"/>
    <mergeCell ref="C11:C12"/>
    <mergeCell ref="D11:D12"/>
    <mergeCell ref="K11:K12"/>
    <mergeCell ref="E11:E12"/>
    <mergeCell ref="L11:L12"/>
    <mergeCell ref="M11:M12"/>
    <mergeCell ref="N11:N12"/>
    <mergeCell ref="O11:O12"/>
    <mergeCell ref="F11:F12"/>
    <mergeCell ref="G11:G12"/>
    <mergeCell ref="H11:H12"/>
    <mergeCell ref="I11:I12"/>
  </mergeCells>
  <printOptions/>
  <pageMargins left="0" right="0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S25"/>
  <sheetViews>
    <sheetView view="pageBreakPreview" zoomScaleSheetLayoutView="100" zoomScalePageLayoutView="0" workbookViewId="0" topLeftCell="A1">
      <selection activeCell="B1" sqref="B1:B16384"/>
    </sheetView>
  </sheetViews>
  <sheetFormatPr defaultColWidth="9.00390625" defaultRowHeight="12.75"/>
  <cols>
    <col min="1" max="1" width="3.625" style="0" customWidth="1"/>
    <col min="2" max="2" width="12.00390625" style="0" customWidth="1"/>
    <col min="3" max="3" width="10.375" style="0" customWidth="1"/>
    <col min="4" max="4" width="12.625" style="0" customWidth="1"/>
    <col min="7" max="7" width="7.25390625" style="0" customWidth="1"/>
    <col min="8" max="8" width="7.25390625" style="41" customWidth="1"/>
    <col min="9" max="9" width="7.75390625" style="0" customWidth="1"/>
    <col min="10" max="10" width="6.25390625" style="0" customWidth="1"/>
    <col min="11" max="11" width="8.25390625" style="0" customWidth="1"/>
    <col min="12" max="12" width="7.625" style="0" customWidth="1"/>
  </cols>
  <sheetData>
    <row r="2" ht="12.75">
      <c r="B2" s="4"/>
    </row>
    <row r="3" ht="12.75">
      <c r="B3" s="4"/>
    </row>
    <row r="4" ht="12.75">
      <c r="B4" s="4"/>
    </row>
    <row r="5" ht="12.75" customHeight="1">
      <c r="B5" s="159"/>
    </row>
    <row r="6" ht="12.75">
      <c r="B6" s="1"/>
    </row>
    <row r="7" ht="12.75">
      <c r="D7" s="53" t="s">
        <v>47</v>
      </c>
    </row>
    <row r="8" ht="15" customHeight="1"/>
    <row r="9" ht="15.75" customHeight="1">
      <c r="D9" t="s">
        <v>150</v>
      </c>
    </row>
    <row r="10" ht="15.75" customHeight="1">
      <c r="E10" t="s">
        <v>116</v>
      </c>
    </row>
    <row r="11" spans="1:15" ht="24.75" customHeight="1">
      <c r="A11" s="194" t="s">
        <v>1</v>
      </c>
      <c r="B11" s="192" t="s">
        <v>9</v>
      </c>
      <c r="C11" s="192" t="s">
        <v>2</v>
      </c>
      <c r="D11" s="192" t="s">
        <v>10</v>
      </c>
      <c r="E11" s="192" t="s">
        <v>8</v>
      </c>
      <c r="F11" s="192" t="s">
        <v>6</v>
      </c>
      <c r="G11" s="192" t="s">
        <v>58</v>
      </c>
      <c r="H11" s="192" t="s">
        <v>123</v>
      </c>
      <c r="I11" s="192" t="s">
        <v>7</v>
      </c>
      <c r="J11" s="192" t="s">
        <v>41</v>
      </c>
      <c r="K11" s="192" t="s">
        <v>42</v>
      </c>
      <c r="L11" s="192" t="s">
        <v>43</v>
      </c>
      <c r="M11" s="192" t="s">
        <v>44</v>
      </c>
      <c r="N11" s="192" t="s">
        <v>140</v>
      </c>
      <c r="O11" s="192" t="s">
        <v>45</v>
      </c>
    </row>
    <row r="12" spans="1:15" ht="12.75" customHeight="1">
      <c r="A12" s="195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5" ht="14.25" customHeight="1">
      <c r="A13" s="20">
        <v>1</v>
      </c>
      <c r="B13" s="2" t="s">
        <v>38</v>
      </c>
      <c r="C13" s="2" t="s">
        <v>35</v>
      </c>
      <c r="D13" s="2" t="s">
        <v>91</v>
      </c>
      <c r="E13" s="2" t="s">
        <v>141</v>
      </c>
      <c r="F13" s="2" t="s">
        <v>142</v>
      </c>
      <c r="G13" s="10">
        <v>17697</v>
      </c>
      <c r="H13" s="10">
        <v>3.34</v>
      </c>
      <c r="I13" s="32">
        <f aca="true" t="shared" si="0" ref="I13:I20">G13*H13</f>
        <v>59107.979999999996</v>
      </c>
      <c r="J13" s="9"/>
      <c r="K13" s="20">
        <v>0.5</v>
      </c>
      <c r="L13" s="54">
        <f>I13*K13</f>
        <v>29553.989999999998</v>
      </c>
      <c r="M13" s="55">
        <f>L13*25%</f>
        <v>7388.4974999999995</v>
      </c>
      <c r="N13" s="56">
        <f>(L13+M13)*10%</f>
        <v>3694.2487499999997</v>
      </c>
      <c r="O13" s="55">
        <f>L13+M13+N13+J13</f>
        <v>40636.736249999994</v>
      </c>
    </row>
    <row r="14" spans="1:15" ht="12.75">
      <c r="A14" s="20">
        <v>2</v>
      </c>
      <c r="B14" s="2" t="s">
        <v>39</v>
      </c>
      <c r="C14" s="2" t="s">
        <v>35</v>
      </c>
      <c r="D14" s="2" t="s">
        <v>48</v>
      </c>
      <c r="E14" s="2" t="s">
        <v>147</v>
      </c>
      <c r="F14" s="2" t="s">
        <v>94</v>
      </c>
      <c r="G14" s="10">
        <v>17697</v>
      </c>
      <c r="H14" s="10">
        <v>3.53</v>
      </c>
      <c r="I14" s="32">
        <f t="shared" si="0"/>
        <v>62470.409999999996</v>
      </c>
      <c r="J14" s="10">
        <v>2655</v>
      </c>
      <c r="K14" s="20">
        <v>0.5</v>
      </c>
      <c r="L14" s="54">
        <f aca="true" t="shared" si="1" ref="L14:L20">I14*K14</f>
        <v>31235.204999999998</v>
      </c>
      <c r="M14" s="55">
        <f>L14*25%</f>
        <v>7808.8012499999995</v>
      </c>
      <c r="N14" s="56">
        <f aca="true" t="shared" si="2" ref="N14:N20">(L14+M14)*10%</f>
        <v>3904.400625</v>
      </c>
      <c r="O14" s="55">
        <f>L14+M14+N14+J14</f>
        <v>45603.406875</v>
      </c>
    </row>
    <row r="15" spans="1:71" s="17" customFormat="1" ht="14.25" customHeight="1">
      <c r="A15" s="20">
        <v>3</v>
      </c>
      <c r="B15" s="2" t="s">
        <v>143</v>
      </c>
      <c r="C15" s="2" t="s">
        <v>35</v>
      </c>
      <c r="D15" s="2" t="s">
        <v>65</v>
      </c>
      <c r="E15" s="57" t="s">
        <v>111</v>
      </c>
      <c r="F15" s="2" t="s">
        <v>144</v>
      </c>
      <c r="G15" s="10">
        <v>17697</v>
      </c>
      <c r="H15" s="10">
        <v>3.63</v>
      </c>
      <c r="I15" s="32">
        <f t="shared" si="0"/>
        <v>64240.11</v>
      </c>
      <c r="J15" s="9"/>
      <c r="K15" s="20">
        <v>1</v>
      </c>
      <c r="L15" s="54">
        <f t="shared" si="1"/>
        <v>64240.11</v>
      </c>
      <c r="M15" s="55">
        <f>L15*25%</f>
        <v>16060.0275</v>
      </c>
      <c r="N15" s="56">
        <f t="shared" si="2"/>
        <v>8030.01375</v>
      </c>
      <c r="O15" s="55">
        <f aca="true" t="shared" si="3" ref="O15:O20">L15+M15+N15+J15</f>
        <v>88330.15125</v>
      </c>
      <c r="P15" s="22"/>
      <c r="Q15" s="22"/>
      <c r="R15" s="23"/>
      <c r="S15" s="24"/>
      <c r="T15" s="23"/>
      <c r="U15" s="23"/>
      <c r="V15" s="23"/>
      <c r="W15" s="23"/>
      <c r="X15" s="22"/>
      <c r="Y15" s="22"/>
      <c r="Z15" s="22"/>
      <c r="AA15" s="22"/>
      <c r="AB15" s="22"/>
      <c r="AC15" s="22"/>
      <c r="AD15" s="24"/>
      <c r="AE15" s="24"/>
      <c r="AF15" s="24"/>
      <c r="AG15" s="24"/>
      <c r="AH15" s="24"/>
      <c r="AI15" s="22"/>
      <c r="AJ15" s="25"/>
      <c r="AK15" s="25"/>
      <c r="AL15" s="25"/>
      <c r="AM15" s="25"/>
      <c r="AN15" s="26"/>
      <c r="AO15" s="26"/>
      <c r="AP15" s="22"/>
      <c r="AQ15" s="22"/>
      <c r="AR15" s="22"/>
      <c r="AS15" s="22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</row>
    <row r="16" spans="1:15" ht="12" customHeight="1">
      <c r="A16" s="20">
        <v>4</v>
      </c>
      <c r="B16" s="8" t="s">
        <v>46</v>
      </c>
      <c r="C16" s="15" t="s">
        <v>145</v>
      </c>
      <c r="D16" s="45"/>
      <c r="E16" s="15" t="s">
        <v>148</v>
      </c>
      <c r="F16" s="2" t="s">
        <v>79</v>
      </c>
      <c r="G16" s="10">
        <v>17697</v>
      </c>
      <c r="H16" s="64">
        <v>2.73</v>
      </c>
      <c r="I16" s="32">
        <f t="shared" si="0"/>
        <v>48312.81</v>
      </c>
      <c r="J16" s="9"/>
      <c r="K16" s="21">
        <v>1</v>
      </c>
      <c r="L16" s="54">
        <f t="shared" si="1"/>
        <v>48312.81</v>
      </c>
      <c r="M16" s="55"/>
      <c r="N16" s="56">
        <f t="shared" si="2"/>
        <v>4831.281</v>
      </c>
      <c r="O16" s="55">
        <f t="shared" si="3"/>
        <v>53144.091</v>
      </c>
    </row>
    <row r="17" spans="1:15" ht="12.75">
      <c r="A17" s="20">
        <v>5</v>
      </c>
      <c r="B17" s="15" t="s">
        <v>56</v>
      </c>
      <c r="C17" s="15" t="s">
        <v>35</v>
      </c>
      <c r="D17" s="58" t="s">
        <v>60</v>
      </c>
      <c r="E17" s="18" t="s">
        <v>112</v>
      </c>
      <c r="F17" s="2" t="s">
        <v>95</v>
      </c>
      <c r="G17" s="10">
        <v>17697</v>
      </c>
      <c r="H17" s="10">
        <v>3.04</v>
      </c>
      <c r="I17" s="32">
        <f t="shared" si="0"/>
        <v>53798.88</v>
      </c>
      <c r="J17" s="9"/>
      <c r="K17" s="20">
        <v>0.5</v>
      </c>
      <c r="L17" s="54">
        <f t="shared" si="1"/>
        <v>26899.44</v>
      </c>
      <c r="M17" s="55">
        <f>L17*25%</f>
        <v>6724.86</v>
      </c>
      <c r="N17" s="56">
        <f t="shared" si="2"/>
        <v>3362.43</v>
      </c>
      <c r="O17" s="55">
        <f t="shared" si="3"/>
        <v>36986.729999999996</v>
      </c>
    </row>
    <row r="18" spans="1:15" ht="12.75">
      <c r="A18" s="20">
        <v>6</v>
      </c>
      <c r="B18" s="2" t="s">
        <v>53</v>
      </c>
      <c r="C18" s="63" t="s">
        <v>35</v>
      </c>
      <c r="D18" s="63" t="s">
        <v>90</v>
      </c>
      <c r="E18" s="15" t="s">
        <v>149</v>
      </c>
      <c r="F18" s="2" t="s">
        <v>95</v>
      </c>
      <c r="G18" s="10">
        <v>17697</v>
      </c>
      <c r="H18" s="10">
        <v>3.04</v>
      </c>
      <c r="I18" s="32">
        <f t="shared" si="0"/>
        <v>53798.88</v>
      </c>
      <c r="J18" s="9"/>
      <c r="K18" s="20">
        <v>0.5</v>
      </c>
      <c r="L18" s="54">
        <f t="shared" si="1"/>
        <v>26899.44</v>
      </c>
      <c r="M18" s="55">
        <f>L18*25%</f>
        <v>6724.86</v>
      </c>
      <c r="N18" s="56">
        <f t="shared" si="2"/>
        <v>3362.43</v>
      </c>
      <c r="O18" s="55">
        <f t="shared" si="3"/>
        <v>36986.729999999996</v>
      </c>
    </row>
    <row r="19" spans="1:15" ht="12.75">
      <c r="A19" s="20">
        <v>7</v>
      </c>
      <c r="B19" s="2" t="s">
        <v>115</v>
      </c>
      <c r="C19" s="15" t="s">
        <v>35</v>
      </c>
      <c r="D19" s="15"/>
      <c r="E19" s="15" t="s">
        <v>101</v>
      </c>
      <c r="F19" s="2" t="s">
        <v>146</v>
      </c>
      <c r="G19" s="10">
        <v>17697</v>
      </c>
      <c r="H19" s="10">
        <v>3.51</v>
      </c>
      <c r="I19" s="32">
        <f t="shared" si="0"/>
        <v>62116.469999999994</v>
      </c>
      <c r="J19" s="9"/>
      <c r="K19" s="20">
        <v>0.5</v>
      </c>
      <c r="L19" s="54">
        <f t="shared" si="1"/>
        <v>31058.234999999997</v>
      </c>
      <c r="M19" s="55">
        <f>L19*25%</f>
        <v>7764.558749999999</v>
      </c>
      <c r="N19" s="56">
        <f t="shared" si="2"/>
        <v>3882.279375</v>
      </c>
      <c r="O19" s="55">
        <f t="shared" si="3"/>
        <v>42705.073124999995</v>
      </c>
    </row>
    <row r="20" spans="1:15" ht="12.75">
      <c r="A20" s="20">
        <v>8</v>
      </c>
      <c r="B20" s="15" t="s">
        <v>63</v>
      </c>
      <c r="C20" s="15" t="s">
        <v>35</v>
      </c>
      <c r="D20" s="63" t="s">
        <v>160</v>
      </c>
      <c r="E20" s="15" t="s">
        <v>159</v>
      </c>
      <c r="F20" s="2" t="s">
        <v>146</v>
      </c>
      <c r="G20" s="10">
        <v>17697</v>
      </c>
      <c r="H20" s="10">
        <v>3.26</v>
      </c>
      <c r="I20" s="32">
        <f t="shared" si="0"/>
        <v>57692.219999999994</v>
      </c>
      <c r="J20" s="19"/>
      <c r="K20" s="36">
        <v>0.5</v>
      </c>
      <c r="L20" s="54">
        <f t="shared" si="1"/>
        <v>28846.109999999997</v>
      </c>
      <c r="M20" s="55">
        <f>L20*25%</f>
        <v>7211.527499999999</v>
      </c>
      <c r="N20" s="56">
        <f t="shared" si="2"/>
        <v>3605.76375</v>
      </c>
      <c r="O20" s="55">
        <f t="shared" si="3"/>
        <v>39663.401249999995</v>
      </c>
    </row>
    <row r="21" spans="1:15" ht="18.75">
      <c r="A21" s="9"/>
      <c r="B21" s="50"/>
      <c r="C21" s="50"/>
      <c r="D21" s="50"/>
      <c r="E21" s="50" t="s">
        <v>61</v>
      </c>
      <c r="F21" s="51" t="s">
        <v>61</v>
      </c>
      <c r="G21" s="51" t="s">
        <v>61</v>
      </c>
      <c r="H21" s="65"/>
      <c r="I21" s="51"/>
      <c r="J21" s="59">
        <f aca="true" t="shared" si="4" ref="J21:O21">SUM(J13:J20)</f>
        <v>2655</v>
      </c>
      <c r="K21" s="59">
        <f t="shared" si="4"/>
        <v>5</v>
      </c>
      <c r="L21" s="60">
        <f t="shared" si="4"/>
        <v>287045.33999999997</v>
      </c>
      <c r="M21" s="60">
        <f t="shared" si="4"/>
        <v>59683.13249999999</v>
      </c>
      <c r="N21" s="60">
        <f t="shared" si="4"/>
        <v>34672.84725</v>
      </c>
      <c r="O21" s="60">
        <f t="shared" si="4"/>
        <v>384056.31974999997</v>
      </c>
    </row>
    <row r="22" spans="6:13" ht="18.75">
      <c r="F22" s="27"/>
      <c r="G22" s="27"/>
      <c r="H22" s="66"/>
      <c r="I22" s="27"/>
      <c r="J22" s="28"/>
      <c r="K22" s="28"/>
      <c r="L22" s="28"/>
      <c r="M22" s="1"/>
    </row>
    <row r="23" spans="3:12" ht="15.75">
      <c r="C23" s="61" t="s">
        <v>158</v>
      </c>
      <c r="D23" s="61"/>
      <c r="E23" s="61"/>
      <c r="F23" s="61"/>
      <c r="G23" s="61"/>
      <c r="H23" s="67"/>
      <c r="I23" s="61"/>
      <c r="J23" s="29"/>
      <c r="K23" s="29"/>
      <c r="L23" s="29"/>
    </row>
    <row r="24" spans="3:12" ht="15.75">
      <c r="C24" s="61" t="s">
        <v>156</v>
      </c>
      <c r="D24" s="62"/>
      <c r="E24" s="62"/>
      <c r="F24" s="62"/>
      <c r="G24" s="62"/>
      <c r="H24" s="68"/>
      <c r="I24" s="62"/>
      <c r="J24" s="29"/>
      <c r="K24" s="29"/>
      <c r="L24" s="29"/>
    </row>
    <row r="25" spans="3:12" ht="15.75">
      <c r="C25" s="61" t="s">
        <v>157</v>
      </c>
      <c r="D25" s="62"/>
      <c r="E25" s="62"/>
      <c r="F25" s="62"/>
      <c r="G25" s="62"/>
      <c r="H25" s="68"/>
      <c r="I25" s="62"/>
      <c r="J25" s="29"/>
      <c r="K25" s="29"/>
      <c r="L25" s="29"/>
    </row>
  </sheetData>
  <sheetProtection/>
  <mergeCells count="15">
    <mergeCell ref="J11:J12"/>
    <mergeCell ref="A11:A12"/>
    <mergeCell ref="B11:B12"/>
    <mergeCell ref="C11:C12"/>
    <mergeCell ref="D11:D12"/>
    <mergeCell ref="K11:K12"/>
    <mergeCell ref="L11:L12"/>
    <mergeCell ref="M11:M12"/>
    <mergeCell ref="N11:N12"/>
    <mergeCell ref="O11:O12"/>
    <mergeCell ref="E11:E12"/>
    <mergeCell ref="F11:F12"/>
    <mergeCell ref="G11:G12"/>
    <mergeCell ref="H11:H12"/>
    <mergeCell ref="I11:I12"/>
  </mergeCells>
  <printOptions/>
  <pageMargins left="0" right="0" top="0.984251968503937" bottom="0.984251968503937" header="0.5118110236220472" footer="0.5118110236220472"/>
  <pageSetup fitToHeight="0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3.625" style="0" customWidth="1"/>
    <col min="2" max="2" width="12.00390625" style="0" customWidth="1"/>
    <col min="3" max="3" width="10.375" style="0" customWidth="1"/>
    <col min="4" max="4" width="12.625" style="0" customWidth="1"/>
    <col min="7" max="7" width="7.25390625" style="30" customWidth="1"/>
    <col min="8" max="8" width="7.25390625" style="0" customWidth="1"/>
    <col min="9" max="9" width="7.75390625" style="0" customWidth="1"/>
    <col min="10" max="10" width="9.125" style="0" customWidth="1"/>
    <col min="11" max="11" width="8.625" style="0" customWidth="1"/>
    <col min="12" max="12" width="10.375" style="0" customWidth="1"/>
    <col min="13" max="13" width="10.875" style="41" customWidth="1"/>
  </cols>
  <sheetData>
    <row r="2" ht="12.75">
      <c r="B2" s="4"/>
    </row>
    <row r="3" ht="12.75">
      <c r="B3" s="4"/>
    </row>
    <row r="4" ht="12.75">
      <c r="B4" s="4"/>
    </row>
    <row r="5" ht="12.75" customHeight="1">
      <c r="B5" s="159"/>
    </row>
    <row r="6" spans="2:4" ht="12.75">
      <c r="B6" s="1"/>
      <c r="D6" s="53" t="s">
        <v>57</v>
      </c>
    </row>
    <row r="8" ht="12.75">
      <c r="D8" t="s">
        <v>153</v>
      </c>
    </row>
    <row r="9" spans="4:7" ht="22.5" customHeight="1">
      <c r="D9" s="202" t="s">
        <v>116</v>
      </c>
      <c r="E9" s="202"/>
      <c r="F9" s="202"/>
      <c r="G9" s="202"/>
    </row>
    <row r="10" spans="1:14" ht="12.75">
      <c r="A10" s="194" t="s">
        <v>1</v>
      </c>
      <c r="B10" s="192" t="s">
        <v>9</v>
      </c>
      <c r="C10" s="192" t="s">
        <v>2</v>
      </c>
      <c r="D10" s="199" t="s">
        <v>8</v>
      </c>
      <c r="E10" s="192" t="s">
        <v>6</v>
      </c>
      <c r="F10" s="192" t="s">
        <v>5</v>
      </c>
      <c r="G10" s="204" t="s">
        <v>123</v>
      </c>
      <c r="H10" s="192" t="s">
        <v>7</v>
      </c>
      <c r="I10" s="199" t="s">
        <v>42</v>
      </c>
      <c r="J10" s="199" t="s">
        <v>43</v>
      </c>
      <c r="K10" s="199" t="s">
        <v>44</v>
      </c>
      <c r="L10" s="199" t="s">
        <v>140</v>
      </c>
      <c r="M10" s="199" t="s">
        <v>45</v>
      </c>
      <c r="N10" s="12"/>
    </row>
    <row r="11" spans="1:14" ht="13.5" customHeight="1">
      <c r="A11" s="203"/>
      <c r="B11" s="198"/>
      <c r="C11" s="198"/>
      <c r="D11" s="200"/>
      <c r="E11" s="198"/>
      <c r="F11" s="198"/>
      <c r="G11" s="205"/>
      <c r="H11" s="198"/>
      <c r="I11" s="200"/>
      <c r="J11" s="200"/>
      <c r="K11" s="200"/>
      <c r="L11" s="200"/>
      <c r="M11" s="200"/>
      <c r="N11" s="196"/>
    </row>
    <row r="12" spans="1:14" ht="12.75">
      <c r="A12" s="195"/>
      <c r="B12" s="193"/>
      <c r="C12" s="193"/>
      <c r="D12" s="201"/>
      <c r="E12" s="193"/>
      <c r="F12" s="193"/>
      <c r="G12" s="206"/>
      <c r="H12" s="193"/>
      <c r="I12" s="201"/>
      <c r="J12" s="201"/>
      <c r="K12" s="201"/>
      <c r="L12" s="201"/>
      <c r="M12" s="201"/>
      <c r="N12" s="197"/>
    </row>
    <row r="13" spans="1:14" ht="12.75">
      <c r="A13" s="5">
        <v>1</v>
      </c>
      <c r="B13" s="6" t="s">
        <v>151</v>
      </c>
      <c r="C13" s="6" t="s">
        <v>35</v>
      </c>
      <c r="D13" s="7" t="s">
        <v>101</v>
      </c>
      <c r="E13" s="2" t="s">
        <v>75</v>
      </c>
      <c r="F13" s="6">
        <v>17697</v>
      </c>
      <c r="G13" s="39">
        <v>5.43</v>
      </c>
      <c r="H13" s="69">
        <f>F13*G13</f>
        <v>96094.70999999999</v>
      </c>
      <c r="I13" s="14">
        <v>1</v>
      </c>
      <c r="J13" s="31">
        <f>H13*I13</f>
        <v>96094.70999999999</v>
      </c>
      <c r="K13" s="31">
        <f>J13*0.25</f>
        <v>24023.677499999998</v>
      </c>
      <c r="L13" s="31">
        <f>(J13+K13)*10%</f>
        <v>12011.838749999999</v>
      </c>
      <c r="M13" s="76">
        <f>J13+K13+L13</f>
        <v>132130.22624999998</v>
      </c>
      <c r="N13" s="197"/>
    </row>
    <row r="14" spans="1:14" s="37" customFormat="1" ht="14.25" customHeight="1">
      <c r="A14" s="5">
        <v>2</v>
      </c>
      <c r="B14" s="2" t="s">
        <v>49</v>
      </c>
      <c r="C14" s="2" t="s">
        <v>35</v>
      </c>
      <c r="D14" s="15" t="s">
        <v>113</v>
      </c>
      <c r="E14" s="2" t="s">
        <v>76</v>
      </c>
      <c r="F14" s="6">
        <v>17697</v>
      </c>
      <c r="G14" s="39">
        <v>5.62</v>
      </c>
      <c r="H14" s="69">
        <f>F14*G14</f>
        <v>99457.14</v>
      </c>
      <c r="I14" s="8">
        <v>0.5</v>
      </c>
      <c r="J14" s="31">
        <f>H14*I14</f>
        <v>49728.57</v>
      </c>
      <c r="K14" s="31">
        <f>J14*0.25</f>
        <v>12432.1425</v>
      </c>
      <c r="L14" s="31">
        <f>(J14+K14)*10%</f>
        <v>6216.071250000001</v>
      </c>
      <c r="M14" s="76">
        <f>J14+K14+L14</f>
        <v>68376.78375</v>
      </c>
      <c r="N14" s="12"/>
    </row>
    <row r="15" spans="1:13" ht="15" customHeight="1">
      <c r="A15" s="5">
        <v>3</v>
      </c>
      <c r="B15" s="2" t="s">
        <v>55</v>
      </c>
      <c r="C15" s="2" t="s">
        <v>35</v>
      </c>
      <c r="D15" s="15" t="s">
        <v>82</v>
      </c>
      <c r="E15" s="2" t="s">
        <v>76</v>
      </c>
      <c r="F15" s="6">
        <v>17697</v>
      </c>
      <c r="G15" s="39">
        <v>4.9</v>
      </c>
      <c r="H15" s="69">
        <f>F15*G15</f>
        <v>86715.3</v>
      </c>
      <c r="I15" s="11">
        <v>0.5</v>
      </c>
      <c r="J15" s="31">
        <f>H15*I15</f>
        <v>43357.65</v>
      </c>
      <c r="K15" s="31">
        <f>J15*0.25</f>
        <v>10839.4125</v>
      </c>
      <c r="L15" s="31">
        <f>(J15+K15)*10%</f>
        <v>5419.70625</v>
      </c>
      <c r="M15" s="76">
        <f>J15+K15+L15</f>
        <v>59616.76875</v>
      </c>
    </row>
    <row r="16" spans="1:14" ht="12.75">
      <c r="A16" s="5">
        <v>4</v>
      </c>
      <c r="B16" s="2" t="s">
        <v>50</v>
      </c>
      <c r="C16" s="2" t="s">
        <v>35</v>
      </c>
      <c r="D16" s="2" t="s">
        <v>152</v>
      </c>
      <c r="E16" s="11" t="s">
        <v>77</v>
      </c>
      <c r="F16" s="6">
        <v>17697</v>
      </c>
      <c r="G16" s="39">
        <v>3.12</v>
      </c>
      <c r="H16" s="69">
        <f>F16*G16</f>
        <v>55214.64</v>
      </c>
      <c r="I16" s="11">
        <v>0.5</v>
      </c>
      <c r="J16" s="31">
        <f>H16*I16</f>
        <v>27607.32</v>
      </c>
      <c r="K16" s="31"/>
      <c r="L16" s="31">
        <f>(J16+K16)*10%</f>
        <v>2760.732</v>
      </c>
      <c r="M16" s="76">
        <f>J16+K16+L16</f>
        <v>30368.052</v>
      </c>
      <c r="N16" s="12"/>
    </row>
    <row r="17" spans="1:14" ht="12.75">
      <c r="A17" s="5">
        <v>5</v>
      </c>
      <c r="B17" s="3" t="s">
        <v>52</v>
      </c>
      <c r="C17" s="2" t="s">
        <v>37</v>
      </c>
      <c r="D17" s="2" t="s">
        <v>114</v>
      </c>
      <c r="E17" s="11" t="s">
        <v>78</v>
      </c>
      <c r="F17" s="6">
        <v>17697</v>
      </c>
      <c r="G17" s="39">
        <v>3.61</v>
      </c>
      <c r="H17" s="69">
        <f>F17*G17</f>
        <v>63886.17</v>
      </c>
      <c r="I17" s="11">
        <v>1</v>
      </c>
      <c r="J17" s="31">
        <f>H17*I17</f>
        <v>63886.17</v>
      </c>
      <c r="K17" s="31"/>
      <c r="L17" s="31">
        <f>(J17+K17)*10%</f>
        <v>6388.617</v>
      </c>
      <c r="M17" s="76">
        <f>J17+K17+L17</f>
        <v>70274.787</v>
      </c>
      <c r="N17" s="12"/>
    </row>
    <row r="18" spans="1:14" ht="12.75">
      <c r="A18" s="70"/>
      <c r="B18" s="71"/>
      <c r="C18" s="71"/>
      <c r="D18" s="72"/>
      <c r="E18" s="71"/>
      <c r="F18" s="71"/>
      <c r="G18" s="73"/>
      <c r="H18" s="50"/>
      <c r="I18" s="71">
        <f>SUM(I13:I17)</f>
        <v>3.5</v>
      </c>
      <c r="J18" s="77">
        <f>SUM(J13:J17)</f>
        <v>280674.42</v>
      </c>
      <c r="K18" s="77">
        <f>SUM(K13:K17)</f>
        <v>47295.2325</v>
      </c>
      <c r="L18" s="77">
        <f>SUM(L13:L17)</f>
        <v>32796.96525</v>
      </c>
      <c r="M18" s="77">
        <f>SUM(M13:M17)</f>
        <v>360766.61775000003</v>
      </c>
      <c r="N18" s="12"/>
    </row>
    <row r="19" spans="6:14" ht="18.75">
      <c r="F19" s="27"/>
      <c r="G19" s="74"/>
      <c r="H19" s="27"/>
      <c r="I19" s="27"/>
      <c r="J19" s="28"/>
      <c r="K19" s="28"/>
      <c r="L19" s="28"/>
      <c r="M19" s="38"/>
      <c r="N19" s="12"/>
    </row>
    <row r="20" spans="2:13" ht="15.75">
      <c r="B20" s="53"/>
      <c r="C20" s="61" t="s">
        <v>158</v>
      </c>
      <c r="D20" s="61"/>
      <c r="E20" s="61"/>
      <c r="F20" s="61"/>
      <c r="G20" s="61"/>
      <c r="H20" s="67"/>
      <c r="I20" s="61"/>
      <c r="J20" s="29"/>
      <c r="K20" s="29"/>
      <c r="L20" s="29"/>
      <c r="M20" s="40"/>
    </row>
    <row r="21" spans="2:13" ht="15.75">
      <c r="B21" s="53"/>
      <c r="C21" s="61" t="s">
        <v>156</v>
      </c>
      <c r="D21" s="62"/>
      <c r="E21" s="62"/>
      <c r="F21" s="62"/>
      <c r="G21" s="62"/>
      <c r="H21" s="68"/>
      <c r="I21" s="62"/>
      <c r="J21" s="29"/>
      <c r="K21" s="29"/>
      <c r="L21" s="29"/>
      <c r="M21" s="40"/>
    </row>
    <row r="22" spans="2:12" ht="15.75">
      <c r="B22" s="53"/>
      <c r="C22" s="61" t="s">
        <v>157</v>
      </c>
      <c r="D22" s="62"/>
      <c r="E22" s="62"/>
      <c r="F22" s="62"/>
      <c r="G22" s="62"/>
      <c r="H22" s="68"/>
      <c r="I22" s="62"/>
      <c r="J22" s="29"/>
      <c r="K22" s="29"/>
      <c r="L22" s="29"/>
    </row>
    <row r="23" spans="2:8" ht="12.75">
      <c r="B23" s="53"/>
      <c r="C23" s="53"/>
      <c r="D23" s="53"/>
      <c r="E23" s="53"/>
      <c r="F23" s="53"/>
      <c r="G23" s="75"/>
      <c r="H23" s="53"/>
    </row>
  </sheetData>
  <sheetProtection/>
  <mergeCells count="15">
    <mergeCell ref="D9:G9"/>
    <mergeCell ref="A10:A12"/>
    <mergeCell ref="B10:B12"/>
    <mergeCell ref="C10:C12"/>
    <mergeCell ref="D10:D12"/>
    <mergeCell ref="E10:E12"/>
    <mergeCell ref="F10:F12"/>
    <mergeCell ref="G10:G12"/>
    <mergeCell ref="N11:N13"/>
    <mergeCell ref="H10:H12"/>
    <mergeCell ref="I10:I12"/>
    <mergeCell ref="J10:J12"/>
    <mergeCell ref="K10:K12"/>
    <mergeCell ref="L10:L12"/>
    <mergeCell ref="M10:M12"/>
  </mergeCells>
  <printOptions/>
  <pageMargins left="0" right="0" top="0.984251968503937" bottom="0.984251968503937" header="0.5118110236220472" footer="0.5118110236220472"/>
  <pageSetup horizontalDpi="1200" verticalDpi="12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3"/>
  <sheetViews>
    <sheetView tabSelected="1" view="pageBreakPreview" zoomScaleSheetLayoutView="100" zoomScalePageLayoutView="0" workbookViewId="0" topLeftCell="A1">
      <selection activeCell="B1" sqref="B1:B16384"/>
    </sheetView>
  </sheetViews>
  <sheetFormatPr defaultColWidth="9.00390625" defaultRowHeight="12.75"/>
  <cols>
    <col min="1" max="1" width="3.625" style="0" customWidth="1"/>
    <col min="2" max="2" width="12.00390625" style="0" customWidth="1"/>
    <col min="3" max="3" width="10.375" style="0" customWidth="1"/>
    <col min="4" max="4" width="12.625" style="0" customWidth="1"/>
    <col min="7" max="7" width="7.25390625" style="30" customWidth="1"/>
    <col min="8" max="8" width="7.25390625" style="0" customWidth="1"/>
    <col min="9" max="9" width="7.75390625" style="0" customWidth="1"/>
    <col min="10" max="10" width="9.125" style="0" customWidth="1"/>
    <col min="11" max="11" width="8.625" style="0" customWidth="1"/>
    <col min="12" max="12" width="10.375" style="0" customWidth="1"/>
    <col min="13" max="13" width="10.875" style="41" customWidth="1"/>
  </cols>
  <sheetData>
    <row r="2" ht="12.75">
      <c r="B2" s="4"/>
    </row>
    <row r="3" ht="12.75">
      <c r="B3" s="4"/>
    </row>
    <row r="4" ht="12.75">
      <c r="B4" s="4"/>
    </row>
    <row r="5" ht="12.75" customHeight="1">
      <c r="B5" s="159"/>
    </row>
    <row r="6" spans="2:4" ht="12.75">
      <c r="B6" s="1"/>
      <c r="D6" s="53" t="s">
        <v>57</v>
      </c>
    </row>
    <row r="8" ht="12.75">
      <c r="D8" t="s">
        <v>153</v>
      </c>
    </row>
    <row r="9" spans="4:7" ht="22.5" customHeight="1">
      <c r="D9" s="202" t="s">
        <v>116</v>
      </c>
      <c r="E9" s="202"/>
      <c r="F9" s="202"/>
      <c r="G9" s="202"/>
    </row>
    <row r="10" spans="1:14" ht="12.75">
      <c r="A10" s="194" t="s">
        <v>1</v>
      </c>
      <c r="B10" s="192" t="s">
        <v>9</v>
      </c>
      <c r="C10" s="192" t="s">
        <v>2</v>
      </c>
      <c r="D10" s="199" t="s">
        <v>8</v>
      </c>
      <c r="E10" s="192" t="s">
        <v>6</v>
      </c>
      <c r="F10" s="192" t="s">
        <v>5</v>
      </c>
      <c r="G10" s="204" t="s">
        <v>123</v>
      </c>
      <c r="H10" s="192" t="s">
        <v>7</v>
      </c>
      <c r="I10" s="199" t="s">
        <v>42</v>
      </c>
      <c r="J10" s="199" t="s">
        <v>43</v>
      </c>
      <c r="K10" s="199" t="s">
        <v>44</v>
      </c>
      <c r="L10" s="199" t="s">
        <v>140</v>
      </c>
      <c r="M10" s="199" t="s">
        <v>45</v>
      </c>
      <c r="N10" s="12"/>
    </row>
    <row r="11" spans="1:14" ht="13.5" customHeight="1">
      <c r="A11" s="203"/>
      <c r="B11" s="198"/>
      <c r="C11" s="198"/>
      <c r="D11" s="200"/>
      <c r="E11" s="198"/>
      <c r="F11" s="198"/>
      <c r="G11" s="205"/>
      <c r="H11" s="198"/>
      <c r="I11" s="200"/>
      <c r="J11" s="200"/>
      <c r="K11" s="200"/>
      <c r="L11" s="200"/>
      <c r="M11" s="200"/>
      <c r="N11" s="196"/>
    </row>
    <row r="12" spans="1:14" ht="12.75">
      <c r="A12" s="195"/>
      <c r="B12" s="193"/>
      <c r="C12" s="193"/>
      <c r="D12" s="201"/>
      <c r="E12" s="193"/>
      <c r="F12" s="193"/>
      <c r="G12" s="206"/>
      <c r="H12" s="193"/>
      <c r="I12" s="201"/>
      <c r="J12" s="201"/>
      <c r="K12" s="201"/>
      <c r="L12" s="201"/>
      <c r="M12" s="201"/>
      <c r="N12" s="197"/>
    </row>
    <row r="13" spans="1:14" ht="12.75">
      <c r="A13" s="5">
        <v>1</v>
      </c>
      <c r="B13" s="6" t="s">
        <v>151</v>
      </c>
      <c r="C13" s="6" t="s">
        <v>35</v>
      </c>
      <c r="D13" s="7" t="s">
        <v>101</v>
      </c>
      <c r="E13" s="2" t="s">
        <v>75</v>
      </c>
      <c r="F13" s="6">
        <v>17697</v>
      </c>
      <c r="G13" s="39">
        <v>4.94</v>
      </c>
      <c r="H13" s="69">
        <f>F13*G13</f>
        <v>87423.18000000001</v>
      </c>
      <c r="I13" s="14">
        <v>1</v>
      </c>
      <c r="J13" s="31">
        <f>H13*I13</f>
        <v>87423.18000000001</v>
      </c>
      <c r="K13" s="31">
        <f>J13*0.25</f>
        <v>21855.795000000002</v>
      </c>
      <c r="L13" s="31">
        <f>(J13+K13)*10%</f>
        <v>10927.897500000001</v>
      </c>
      <c r="M13" s="76">
        <f>J13+K13+L13</f>
        <v>120206.87250000001</v>
      </c>
      <c r="N13" s="197"/>
    </row>
    <row r="14" spans="1:14" s="37" customFormat="1" ht="14.25" customHeight="1">
      <c r="A14" s="5">
        <v>2</v>
      </c>
      <c r="B14" s="2" t="s">
        <v>49</v>
      </c>
      <c r="C14" s="2" t="s">
        <v>35</v>
      </c>
      <c r="D14" s="15" t="s">
        <v>113</v>
      </c>
      <c r="E14" s="2" t="s">
        <v>76</v>
      </c>
      <c r="F14" s="6">
        <v>17697</v>
      </c>
      <c r="G14" s="39">
        <v>5.11</v>
      </c>
      <c r="H14" s="69">
        <f>F14*G14</f>
        <v>90431.67000000001</v>
      </c>
      <c r="I14" s="8">
        <v>0.5</v>
      </c>
      <c r="J14" s="31">
        <f>H14*I14</f>
        <v>45215.83500000001</v>
      </c>
      <c r="K14" s="31">
        <f>J14*0.25</f>
        <v>11303.958750000002</v>
      </c>
      <c r="L14" s="31">
        <f>(J14+K14)*10%</f>
        <v>5651.979375000002</v>
      </c>
      <c r="M14" s="76">
        <f>J14+K14+L14</f>
        <v>62171.773125000014</v>
      </c>
      <c r="N14" s="12"/>
    </row>
    <row r="15" spans="1:13" ht="15" customHeight="1">
      <c r="A15" s="5">
        <v>3</v>
      </c>
      <c r="B15" s="2" t="s">
        <v>55</v>
      </c>
      <c r="C15" s="2" t="s">
        <v>35</v>
      </c>
      <c r="D15" s="15" t="s">
        <v>82</v>
      </c>
      <c r="E15" s="2" t="s">
        <v>76</v>
      </c>
      <c r="F15" s="6">
        <v>17697</v>
      </c>
      <c r="G15" s="39">
        <v>4.45</v>
      </c>
      <c r="H15" s="69">
        <f>F15*G15</f>
        <v>78751.65000000001</v>
      </c>
      <c r="I15" s="11">
        <v>0.5</v>
      </c>
      <c r="J15" s="31">
        <f>H15*I15</f>
        <v>39375.825000000004</v>
      </c>
      <c r="K15" s="31">
        <f>J15*0.25</f>
        <v>9843.956250000001</v>
      </c>
      <c r="L15" s="31">
        <f>(J15+K15)*10%</f>
        <v>4921.9781250000015</v>
      </c>
      <c r="M15" s="76">
        <f>J15+K15+L15</f>
        <v>54141.75937500001</v>
      </c>
    </row>
    <row r="16" spans="1:14" ht="12.75">
      <c r="A16" s="5">
        <v>4</v>
      </c>
      <c r="B16" s="2" t="s">
        <v>50</v>
      </c>
      <c r="C16" s="2" t="s">
        <v>35</v>
      </c>
      <c r="D16" s="2" t="s">
        <v>152</v>
      </c>
      <c r="E16" s="11" t="s">
        <v>77</v>
      </c>
      <c r="F16" s="6">
        <v>17697</v>
      </c>
      <c r="G16" s="39">
        <v>1.84</v>
      </c>
      <c r="H16" s="69">
        <f>F16*G16</f>
        <v>32562.480000000003</v>
      </c>
      <c r="I16" s="11">
        <v>0.5</v>
      </c>
      <c r="J16" s="31">
        <f>H16*I16</f>
        <v>16281.240000000002</v>
      </c>
      <c r="K16" s="31"/>
      <c r="L16" s="31">
        <f>(J16+K16)*10%</f>
        <v>1628.1240000000003</v>
      </c>
      <c r="M16" s="76">
        <f>J16+K16+L16</f>
        <v>17909.364</v>
      </c>
      <c r="N16" s="12"/>
    </row>
    <row r="17" spans="1:14" ht="12.75">
      <c r="A17" s="5">
        <v>5</v>
      </c>
      <c r="B17" s="3" t="s">
        <v>52</v>
      </c>
      <c r="C17" s="2" t="s">
        <v>37</v>
      </c>
      <c r="D17" s="2" t="s">
        <v>114</v>
      </c>
      <c r="E17" s="11" t="s">
        <v>78</v>
      </c>
      <c r="F17" s="6">
        <v>17697</v>
      </c>
      <c r="G17" s="39">
        <v>2.46</v>
      </c>
      <c r="H17" s="69">
        <f>F17*G17</f>
        <v>43534.62</v>
      </c>
      <c r="I17" s="11">
        <v>1</v>
      </c>
      <c r="J17" s="31">
        <f>H17*I17</f>
        <v>43534.62</v>
      </c>
      <c r="K17" s="31"/>
      <c r="L17" s="31">
        <f>(J17+K17)*10%</f>
        <v>4353.462</v>
      </c>
      <c r="M17" s="76">
        <f>J17+K17+L17</f>
        <v>47888.082</v>
      </c>
      <c r="N17" s="12"/>
    </row>
    <row r="18" spans="1:14" ht="12.75">
      <c r="A18" s="70"/>
      <c r="B18" s="71"/>
      <c r="C18" s="71"/>
      <c r="D18" s="72"/>
      <c r="E18" s="71"/>
      <c r="F18" s="71"/>
      <c r="G18" s="73"/>
      <c r="H18" s="50"/>
      <c r="I18" s="71">
        <f>SUM(I13:I17)</f>
        <v>3.5</v>
      </c>
      <c r="J18" s="77">
        <f>SUM(J13:J17)</f>
        <v>231830.7</v>
      </c>
      <c r="K18" s="77">
        <f>SUM(K13:K17)</f>
        <v>43003.71000000001</v>
      </c>
      <c r="L18" s="77">
        <f>SUM(L13:L17)</f>
        <v>27483.441000000003</v>
      </c>
      <c r="M18" s="77">
        <f>SUM(M13:M17)</f>
        <v>302317.851</v>
      </c>
      <c r="N18" s="12"/>
    </row>
    <row r="19" spans="6:14" ht="18.75">
      <c r="F19" s="27"/>
      <c r="G19" s="74"/>
      <c r="H19" s="27"/>
      <c r="I19" s="27"/>
      <c r="J19" s="28"/>
      <c r="K19" s="28"/>
      <c r="L19" s="28"/>
      <c r="M19" s="38"/>
      <c r="N19" s="12"/>
    </row>
    <row r="20" spans="2:13" ht="15.75">
      <c r="B20" s="53"/>
      <c r="C20" s="61" t="s">
        <v>158</v>
      </c>
      <c r="D20" s="61"/>
      <c r="E20" s="61"/>
      <c r="F20" s="61"/>
      <c r="G20" s="61"/>
      <c r="H20" s="67"/>
      <c r="I20" s="61"/>
      <c r="J20" s="29"/>
      <c r="K20" s="29"/>
      <c r="L20" s="29"/>
      <c r="M20" s="40"/>
    </row>
    <row r="21" spans="2:13" ht="15.75">
      <c r="B21" s="53"/>
      <c r="C21" s="61" t="s">
        <v>156</v>
      </c>
      <c r="D21" s="62"/>
      <c r="E21" s="62"/>
      <c r="F21" s="62"/>
      <c r="G21" s="62"/>
      <c r="H21" s="68"/>
      <c r="I21" s="62"/>
      <c r="J21" s="29"/>
      <c r="K21" s="29"/>
      <c r="L21" s="29"/>
      <c r="M21" s="40"/>
    </row>
    <row r="22" spans="2:12" ht="15.75">
      <c r="B22" s="53"/>
      <c r="C22" s="61" t="s">
        <v>157</v>
      </c>
      <c r="D22" s="62"/>
      <c r="E22" s="62"/>
      <c r="F22" s="62"/>
      <c r="G22" s="62"/>
      <c r="H22" s="68"/>
      <c r="I22" s="62"/>
      <c r="J22" s="29"/>
      <c r="K22" s="29"/>
      <c r="L22" s="29"/>
    </row>
    <row r="23" spans="2:8" ht="12.75">
      <c r="B23" s="53"/>
      <c r="C23" s="53"/>
      <c r="D23" s="53"/>
      <c r="E23" s="53"/>
      <c r="F23" s="53"/>
      <c r="G23" s="75"/>
      <c r="H23" s="53"/>
    </row>
  </sheetData>
  <sheetProtection/>
  <mergeCells count="15">
    <mergeCell ref="D9:G9"/>
    <mergeCell ref="A10:A12"/>
    <mergeCell ref="B10:B12"/>
    <mergeCell ref="C10:C12"/>
    <mergeCell ref="D10:D12"/>
    <mergeCell ref="E10:E12"/>
    <mergeCell ref="F10:F12"/>
    <mergeCell ref="G10:G12"/>
    <mergeCell ref="N11:N13"/>
    <mergeCell ref="H10:H12"/>
    <mergeCell ref="I10:I12"/>
    <mergeCell ref="J10:J12"/>
    <mergeCell ref="K10:K12"/>
    <mergeCell ref="L10:L12"/>
    <mergeCell ref="M10:M12"/>
  </mergeCells>
  <printOptions/>
  <pageMargins left="0" right="0" top="0.984251968503937" bottom="0.984251968503937" header="0.5118110236220472" footer="0.5118110236220472"/>
  <pageSetup horizontalDpi="1200" verticalDpi="1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</dc:creator>
  <cp:keywords/>
  <dc:description/>
  <cp:lastModifiedBy>XTreme.ws</cp:lastModifiedBy>
  <cp:lastPrinted>2019-09-20T05:57:22Z</cp:lastPrinted>
  <dcterms:created xsi:type="dcterms:W3CDTF">2005-08-20T10:05:46Z</dcterms:created>
  <dcterms:modified xsi:type="dcterms:W3CDTF">2019-10-17T13:53:12Z</dcterms:modified>
  <cp:category/>
  <cp:version/>
  <cp:contentType/>
  <cp:contentStatus/>
</cp:coreProperties>
</file>