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4355" windowHeight="8010" activeTab="5"/>
  </bookViews>
  <sheets>
    <sheet name="Наурз.ср.шк " sheetId="10" r:id="rId1"/>
    <sheet name="Наурз.ср.шк  (старый)" sheetId="16" r:id="rId2"/>
    <sheet name="Наурз.всп " sheetId="11" r:id="rId3"/>
    <sheet name="Наурз.всп  (старый)" sheetId="14" r:id="rId4"/>
    <sheet name="учебно всп" sheetId="12" r:id="rId5"/>
    <sheet name="учебно всп (старый)" sheetId="15" r:id="rId6"/>
  </sheets>
  <definedNames>
    <definedName name="_xlnm.Print_Area" localSheetId="0">'Наурз.ср.шк '!$A$1:$BD$44</definedName>
    <definedName name="_xlnm.Print_Area" localSheetId="1">'Наурз.ср.шк  (старый)'!$A$1:$AQ$44</definedName>
    <definedName name="_xlnm.Print_Area" localSheetId="4">'учебно всп'!$A$1:$P$31</definedName>
    <definedName name="_xlnm.Print_Area" localSheetId="5">'учебно всп (старый)'!$A$1:$P$31</definedName>
  </definedNames>
  <calcPr calcId="124519"/>
</workbook>
</file>

<file path=xl/calcChain.xml><?xml version="1.0" encoding="utf-8"?>
<calcChain xmlns="http://schemas.openxmlformats.org/spreadsheetml/2006/main">
  <c r="AR38" i="10"/>
  <c r="AT38"/>
  <c r="AW38"/>
  <c r="AZ38"/>
  <c r="BC38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12"/>
  <c r="AY38" s="1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12"/>
  <c r="BB38" l="1"/>
  <c r="AV38"/>
  <c r="AS38"/>
  <c r="AO38" i="16"/>
  <c r="AN38"/>
  <c r="AM38"/>
  <c r="AL38"/>
  <c r="AK38"/>
  <c r="AJ38"/>
  <c r="AI38"/>
  <c r="AH38"/>
  <c r="AG38"/>
  <c r="AA38"/>
  <c r="Z38"/>
  <c r="Y38"/>
  <c r="X38"/>
  <c r="W38"/>
  <c r="V38"/>
  <c r="T38"/>
  <c r="N38"/>
  <c r="M38"/>
  <c r="L38"/>
  <c r="AF37"/>
  <c r="AE37"/>
  <c r="U37"/>
  <c r="K37"/>
  <c r="Q37" s="1"/>
  <c r="G37"/>
  <c r="U36"/>
  <c r="K36"/>
  <c r="P36" s="1"/>
  <c r="G36"/>
  <c r="U35"/>
  <c r="K35"/>
  <c r="P35" s="1"/>
  <c r="G35"/>
  <c r="U34"/>
  <c r="K34"/>
  <c r="Q34" s="1"/>
  <c r="G34"/>
  <c r="U33"/>
  <c r="K33"/>
  <c r="P33" s="1"/>
  <c r="G33"/>
  <c r="U32"/>
  <c r="K32"/>
  <c r="P32" s="1"/>
  <c r="G32"/>
  <c r="AF31"/>
  <c r="AE31"/>
  <c r="AD31"/>
  <c r="U31"/>
  <c r="O31"/>
  <c r="K31"/>
  <c r="P31" s="1"/>
  <c r="G31"/>
  <c r="AC31" s="1"/>
  <c r="AF30"/>
  <c r="AE30"/>
  <c r="AD30"/>
  <c r="U30"/>
  <c r="K30"/>
  <c r="P30" s="1"/>
  <c r="G30"/>
  <c r="AC30" s="1"/>
  <c r="AE29"/>
  <c r="AD29"/>
  <c r="U29"/>
  <c r="K29"/>
  <c r="Q29" s="1"/>
  <c r="G29"/>
  <c r="AE28"/>
  <c r="AD28"/>
  <c r="U28"/>
  <c r="K28"/>
  <c r="Q28" s="1"/>
  <c r="G28"/>
  <c r="AE27"/>
  <c r="U27"/>
  <c r="K27"/>
  <c r="Q27" s="1"/>
  <c r="G27"/>
  <c r="AF26"/>
  <c r="AE26"/>
  <c r="AD26"/>
  <c r="U26"/>
  <c r="K26"/>
  <c r="Q26" s="1"/>
  <c r="G26"/>
  <c r="AF25"/>
  <c r="AE25"/>
  <c r="AE38" s="1"/>
  <c r="AD25"/>
  <c r="U25"/>
  <c r="K25"/>
  <c r="Q25" s="1"/>
  <c r="G25"/>
  <c r="AC24"/>
  <c r="U24"/>
  <c r="K24"/>
  <c r="S24" s="1"/>
  <c r="S38" s="1"/>
  <c r="G24"/>
  <c r="AC23"/>
  <c r="U23"/>
  <c r="K23"/>
  <c r="P23" s="1"/>
  <c r="G23"/>
  <c r="AD22"/>
  <c r="AB22"/>
  <c r="U22"/>
  <c r="K22"/>
  <c r="Q22" s="1"/>
  <c r="G22"/>
  <c r="AC21"/>
  <c r="U21"/>
  <c r="K21"/>
  <c r="P21" s="1"/>
  <c r="G21"/>
  <c r="AD20"/>
  <c r="AC20"/>
  <c r="AB20"/>
  <c r="U20"/>
  <c r="O20"/>
  <c r="R20" s="1"/>
  <c r="K20"/>
  <c r="G20"/>
  <c r="AF19"/>
  <c r="AD19"/>
  <c r="AC19"/>
  <c r="U19"/>
  <c r="K19"/>
  <c r="Q19" s="1"/>
  <c r="G19"/>
  <c r="AD18"/>
  <c r="AB18"/>
  <c r="U18"/>
  <c r="K18"/>
  <c r="O18" s="1"/>
  <c r="G18"/>
  <c r="AF17"/>
  <c r="AD17"/>
  <c r="AC17"/>
  <c r="AC38" s="1"/>
  <c r="AB17"/>
  <c r="U17"/>
  <c r="K17"/>
  <c r="P17" s="1"/>
  <c r="G17"/>
  <c r="U16"/>
  <c r="K16"/>
  <c r="Q16" s="1"/>
  <c r="G16"/>
  <c r="AD15"/>
  <c r="AB15"/>
  <c r="U15"/>
  <c r="K15"/>
  <c r="O15" s="1"/>
  <c r="G15"/>
  <c r="AD14"/>
  <c r="AB14"/>
  <c r="U14"/>
  <c r="K14"/>
  <c r="P14" s="1"/>
  <c r="G14"/>
  <c r="AF13"/>
  <c r="AD13"/>
  <c r="U13"/>
  <c r="K13"/>
  <c r="Q13" s="1"/>
  <c r="G13"/>
  <c r="AF12"/>
  <c r="AF38" s="1"/>
  <c r="AD12"/>
  <c r="U12"/>
  <c r="U38" s="1"/>
  <c r="K12"/>
  <c r="P12" s="1"/>
  <c r="G12"/>
  <c r="G38" s="1"/>
  <c r="AQ7"/>
  <c r="AQ6"/>
  <c r="AQ5"/>
  <c r="AQ4"/>
  <c r="AQ3"/>
  <c r="AQ2"/>
  <c r="AQ1"/>
  <c r="T38" i="10"/>
  <c r="V38"/>
  <c r="W38"/>
  <c r="X38"/>
  <c r="Y38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M38"/>
  <c r="N38"/>
  <c r="Z38"/>
  <c r="AA38"/>
  <c r="AG38"/>
  <c r="AH38"/>
  <c r="AI38"/>
  <c r="AJ38"/>
  <c r="AK38"/>
  <c r="AL38"/>
  <c r="AM38"/>
  <c r="AN38"/>
  <c r="AO38"/>
  <c r="L38"/>
  <c r="K36"/>
  <c r="O36" s="1"/>
  <c r="L27" i="15"/>
  <c r="K27"/>
  <c r="J26"/>
  <c r="M26" s="1"/>
  <c r="J25"/>
  <c r="M25" s="1"/>
  <c r="J24"/>
  <c r="M24" s="1"/>
  <c r="J23"/>
  <c r="M23" s="1"/>
  <c r="J22"/>
  <c r="M22" s="1"/>
  <c r="J21"/>
  <c r="M21" s="1"/>
  <c r="J20"/>
  <c r="M20" s="1"/>
  <c r="J19"/>
  <c r="M19" s="1"/>
  <c r="J18"/>
  <c r="M18" s="1"/>
  <c r="J17"/>
  <c r="M17" s="1"/>
  <c r="I25" i="14"/>
  <c r="H23"/>
  <c r="J23" s="1"/>
  <c r="L23" s="1"/>
  <c r="M23" s="1"/>
  <c r="H22"/>
  <c r="J22" s="1"/>
  <c r="L22" s="1"/>
  <c r="M22" s="1"/>
  <c r="H21"/>
  <c r="J21" s="1"/>
  <c r="K21" s="1"/>
  <c r="L21" s="1"/>
  <c r="M21" s="1"/>
  <c r="H20"/>
  <c r="J20" s="1"/>
  <c r="K20" s="1"/>
  <c r="L20" s="1"/>
  <c r="M20" s="1"/>
  <c r="H19"/>
  <c r="J19" s="1"/>
  <c r="L19" s="1"/>
  <c r="M19" s="1"/>
  <c r="H18"/>
  <c r="J18" s="1"/>
  <c r="AF30" i="10"/>
  <c r="AE30"/>
  <c r="AD30"/>
  <c r="K30"/>
  <c r="AC30"/>
  <c r="AE28"/>
  <c r="AD28"/>
  <c r="K28"/>
  <c r="AF25"/>
  <c r="AE25"/>
  <c r="AD25"/>
  <c r="K25"/>
  <c r="AF12"/>
  <c r="AD12"/>
  <c r="K12"/>
  <c r="G12"/>
  <c r="G38" s="1"/>
  <c r="AD38" i="16" l="1"/>
  <c r="AB38"/>
  <c r="P25" i="10"/>
  <c r="AU25"/>
  <c r="BD25"/>
  <c r="AX25"/>
  <c r="BA25"/>
  <c r="Q28"/>
  <c r="AU28"/>
  <c r="BA28"/>
  <c r="BD28"/>
  <c r="AX28"/>
  <c r="Q36"/>
  <c r="Q12"/>
  <c r="AU12"/>
  <c r="BD12"/>
  <c r="BA12"/>
  <c r="AX12"/>
  <c r="P30"/>
  <c r="AU30"/>
  <c r="BA30"/>
  <c r="BD30"/>
  <c r="AX30"/>
  <c r="AU36"/>
  <c r="BA36"/>
  <c r="BD36"/>
  <c r="AX36"/>
  <c r="P28"/>
  <c r="AQ28" s="1"/>
  <c r="P36"/>
  <c r="U38"/>
  <c r="O36" i="16"/>
  <c r="Q36"/>
  <c r="O34"/>
  <c r="Q31"/>
  <c r="P27"/>
  <c r="R27" s="1"/>
  <c r="P25"/>
  <c r="R25" s="1"/>
  <c r="O23"/>
  <c r="R23" s="1"/>
  <c r="P22"/>
  <c r="R22" s="1"/>
  <c r="O21"/>
  <c r="Q21"/>
  <c r="Q17"/>
  <c r="O17"/>
  <c r="Q12"/>
  <c r="O12"/>
  <c r="P19"/>
  <c r="O24"/>
  <c r="R24" s="1"/>
  <c r="P26"/>
  <c r="R26" s="1"/>
  <c r="P28"/>
  <c r="R28" s="1"/>
  <c r="P29"/>
  <c r="R29" s="1"/>
  <c r="O30"/>
  <c r="Q30"/>
  <c r="O32"/>
  <c r="R32" s="1"/>
  <c r="Q32"/>
  <c r="Q33"/>
  <c r="R33" s="1"/>
  <c r="P34"/>
  <c r="O35"/>
  <c r="R35" s="1"/>
  <c r="Q35"/>
  <c r="O37"/>
  <c r="R37" s="1"/>
  <c r="P13"/>
  <c r="P15"/>
  <c r="R15" s="1"/>
  <c r="P16"/>
  <c r="P18"/>
  <c r="R18" s="1"/>
  <c r="R12"/>
  <c r="AP12" s="1"/>
  <c r="O13"/>
  <c r="R14"/>
  <c r="AP14" s="1"/>
  <c r="O16"/>
  <c r="R17"/>
  <c r="O19"/>
  <c r="AP22"/>
  <c r="AP27"/>
  <c r="M27" i="15"/>
  <c r="N18"/>
  <c r="O22"/>
  <c r="P22" s="1"/>
  <c r="N24"/>
  <c r="O24" s="1"/>
  <c r="P24" s="1"/>
  <c r="N26"/>
  <c r="N20"/>
  <c r="O23"/>
  <c r="P23" s="1"/>
  <c r="N25"/>
  <c r="N17"/>
  <c r="N19"/>
  <c r="N21"/>
  <c r="O21" s="1"/>
  <c r="J25" i="14"/>
  <c r="K18"/>
  <c r="O30" i="10"/>
  <c r="Q30"/>
  <c r="R28"/>
  <c r="AP28" s="1"/>
  <c r="Q25"/>
  <c r="P12"/>
  <c r="O12"/>
  <c r="H21" i="11"/>
  <c r="AD22" i="10"/>
  <c r="AB22"/>
  <c r="L27" i="12"/>
  <c r="K27"/>
  <c r="J26"/>
  <c r="M26" s="1"/>
  <c r="J25"/>
  <c r="M25" s="1"/>
  <c r="J24"/>
  <c r="M24" s="1"/>
  <c r="J23"/>
  <c r="M23" s="1"/>
  <c r="J22"/>
  <c r="M22" s="1"/>
  <c r="J21"/>
  <c r="M21" s="1"/>
  <c r="J20"/>
  <c r="M20" s="1"/>
  <c r="J19"/>
  <c r="M19" s="1"/>
  <c r="J18"/>
  <c r="M18" s="1"/>
  <c r="J17"/>
  <c r="M17" s="1"/>
  <c r="I25" i="11"/>
  <c r="H23"/>
  <c r="J23" s="1"/>
  <c r="L23" s="1"/>
  <c r="M23" s="1"/>
  <c r="H22"/>
  <c r="J22" s="1"/>
  <c r="L22" s="1"/>
  <c r="M22" s="1"/>
  <c r="J21"/>
  <c r="K21" s="1"/>
  <c r="L21" s="1"/>
  <c r="M21" s="1"/>
  <c r="H20"/>
  <c r="J20" s="1"/>
  <c r="K20" s="1"/>
  <c r="L20" s="1"/>
  <c r="M20" s="1"/>
  <c r="H19"/>
  <c r="J19" s="1"/>
  <c r="L19" s="1"/>
  <c r="M19" s="1"/>
  <c r="H18"/>
  <c r="J18" s="1"/>
  <c r="AF37" i="10"/>
  <c r="AE37"/>
  <c r="K37"/>
  <c r="K35"/>
  <c r="K34"/>
  <c r="K33"/>
  <c r="K32"/>
  <c r="AF31"/>
  <c r="AE31"/>
  <c r="AD31"/>
  <c r="K31"/>
  <c r="AC31"/>
  <c r="AE29"/>
  <c r="AD29"/>
  <c r="K29"/>
  <c r="AE27"/>
  <c r="K27"/>
  <c r="AF26"/>
  <c r="AE26"/>
  <c r="AE38" s="1"/>
  <c r="AD26"/>
  <c r="K26"/>
  <c r="AC24"/>
  <c r="K24"/>
  <c r="AC23"/>
  <c r="K23"/>
  <c r="K22"/>
  <c r="AC21"/>
  <c r="K21"/>
  <c r="AD20"/>
  <c r="AC20"/>
  <c r="AB20"/>
  <c r="K20"/>
  <c r="AF19"/>
  <c r="AD19"/>
  <c r="AC19"/>
  <c r="K19"/>
  <c r="AD18"/>
  <c r="AB18"/>
  <c r="K18"/>
  <c r="AF17"/>
  <c r="AD17"/>
  <c r="AC17"/>
  <c r="AB17"/>
  <c r="K17"/>
  <c r="K16"/>
  <c r="AD15"/>
  <c r="AB15"/>
  <c r="K15"/>
  <c r="AD14"/>
  <c r="AB14"/>
  <c r="AB38" s="1"/>
  <c r="K14"/>
  <c r="AF13"/>
  <c r="AF38" s="1"/>
  <c r="AD13"/>
  <c r="AD38" s="1"/>
  <c r="K13"/>
  <c r="AQ7"/>
  <c r="AQ6"/>
  <c r="AQ5"/>
  <c r="AQ4"/>
  <c r="AQ3"/>
  <c r="AQ2"/>
  <c r="AQ1"/>
  <c r="R31" i="16" l="1"/>
  <c r="AP31" s="1"/>
  <c r="AQ31" s="1"/>
  <c r="AP25"/>
  <c r="R30"/>
  <c r="R21"/>
  <c r="AP21" s="1"/>
  <c r="AQ21" s="1"/>
  <c r="R34"/>
  <c r="R36"/>
  <c r="AP36" s="1"/>
  <c r="P13" i="10"/>
  <c r="AU13"/>
  <c r="AX13"/>
  <c r="BD13"/>
  <c r="BA13"/>
  <c r="AU15"/>
  <c r="AX15"/>
  <c r="BD15"/>
  <c r="BA15"/>
  <c r="P17"/>
  <c r="AU17"/>
  <c r="AX17"/>
  <c r="BD17"/>
  <c r="BA17"/>
  <c r="P14"/>
  <c r="AU14"/>
  <c r="BD14"/>
  <c r="BA14"/>
  <c r="AX14"/>
  <c r="P16"/>
  <c r="AU16"/>
  <c r="BD16"/>
  <c r="BA16"/>
  <c r="AX16"/>
  <c r="P18"/>
  <c r="AU18"/>
  <c r="BD18"/>
  <c r="BA18"/>
  <c r="AX18"/>
  <c r="O23"/>
  <c r="AU23"/>
  <c r="AX23"/>
  <c r="BD23"/>
  <c r="BA23"/>
  <c r="S24"/>
  <c r="S38" s="1"/>
  <c r="AU24"/>
  <c r="BA24"/>
  <c r="BD24"/>
  <c r="AX24"/>
  <c r="P26"/>
  <c r="AU26"/>
  <c r="BA26"/>
  <c r="BD26"/>
  <c r="AX26"/>
  <c r="P27"/>
  <c r="AU27"/>
  <c r="BD27"/>
  <c r="AX27"/>
  <c r="BA27"/>
  <c r="P29"/>
  <c r="AU29"/>
  <c r="BD29"/>
  <c r="AX29"/>
  <c r="BA29"/>
  <c r="P31"/>
  <c r="AU31"/>
  <c r="BD31"/>
  <c r="AX31"/>
  <c r="BA31"/>
  <c r="P32"/>
  <c r="AU32"/>
  <c r="BA32"/>
  <c r="BD32"/>
  <c r="AX32"/>
  <c r="Q34"/>
  <c r="AU34"/>
  <c r="BA34"/>
  <c r="BD34"/>
  <c r="AX34"/>
  <c r="O37"/>
  <c r="AU37"/>
  <c r="BD37"/>
  <c r="AX37"/>
  <c r="BA37"/>
  <c r="R25"/>
  <c r="AQ25" s="1"/>
  <c r="R30"/>
  <c r="AP30" s="1"/>
  <c r="Q19"/>
  <c r="AU19"/>
  <c r="AU38" s="1"/>
  <c r="AX19"/>
  <c r="BD19"/>
  <c r="BA19"/>
  <c r="BA38" s="1"/>
  <c r="O20"/>
  <c r="AU20"/>
  <c r="BD20"/>
  <c r="BA20"/>
  <c r="AX20"/>
  <c r="Q21"/>
  <c r="AU21"/>
  <c r="AX21"/>
  <c r="BD21"/>
  <c r="BA21"/>
  <c r="Q22"/>
  <c r="AU22"/>
  <c r="BD22"/>
  <c r="BA22"/>
  <c r="AX22"/>
  <c r="Q33"/>
  <c r="AU33"/>
  <c r="BD33"/>
  <c r="AX33"/>
  <c r="BA33"/>
  <c r="Q35"/>
  <c r="AU35"/>
  <c r="BD35"/>
  <c r="AX35"/>
  <c r="BA35"/>
  <c r="AC38"/>
  <c r="AX38"/>
  <c r="BD38"/>
  <c r="R36"/>
  <c r="AP36" s="1"/>
  <c r="AQ36" i="16"/>
  <c r="Q38"/>
  <c r="AP20"/>
  <c r="AQ20" s="1"/>
  <c r="O38"/>
  <c r="P38"/>
  <c r="R19"/>
  <c r="AP19" s="1"/>
  <c r="AQ19" s="1"/>
  <c r="R16"/>
  <c r="AP16" s="1"/>
  <c r="R13"/>
  <c r="AP13" s="1"/>
  <c r="AP37"/>
  <c r="AP35"/>
  <c r="AP32"/>
  <c r="AP30"/>
  <c r="AP28"/>
  <c r="AP26"/>
  <c r="AQ26" s="1"/>
  <c r="AP24"/>
  <c r="AQ14"/>
  <c r="AQ12"/>
  <c r="AP34"/>
  <c r="AQ22"/>
  <c r="AQ25"/>
  <c r="AP17"/>
  <c r="AQ17" s="1"/>
  <c r="AP33"/>
  <c r="AQ33" s="1"/>
  <c r="AP18"/>
  <c r="AQ18" s="1"/>
  <c r="AQ27"/>
  <c r="AP15"/>
  <c r="AQ15" s="1"/>
  <c r="AP29"/>
  <c r="AP23"/>
  <c r="AQ23" s="1"/>
  <c r="N27" i="15"/>
  <c r="O19"/>
  <c r="P19" s="1"/>
  <c r="P21"/>
  <c r="O20"/>
  <c r="P20" s="1"/>
  <c r="O26"/>
  <c r="P26" s="1"/>
  <c r="O18"/>
  <c r="P18" s="1"/>
  <c r="O17"/>
  <c r="O25"/>
  <c r="P25" s="1"/>
  <c r="K25" i="14"/>
  <c r="L18"/>
  <c r="AP25" i="10"/>
  <c r="R12"/>
  <c r="O17"/>
  <c r="M27" i="12"/>
  <c r="N17"/>
  <c r="O17" s="1"/>
  <c r="N21"/>
  <c r="O21" s="1"/>
  <c r="P21" s="1"/>
  <c r="O23"/>
  <c r="P23" s="1"/>
  <c r="N26"/>
  <c r="O26" s="1"/>
  <c r="P26" s="1"/>
  <c r="N19"/>
  <c r="O19" s="1"/>
  <c r="O22"/>
  <c r="P22" s="1"/>
  <c r="N24"/>
  <c r="N25"/>
  <c r="O25" s="1"/>
  <c r="N18"/>
  <c r="O18" s="1"/>
  <c r="N20"/>
  <c r="O20" s="1"/>
  <c r="P20" s="1"/>
  <c r="J25" i="11"/>
  <c r="K18"/>
  <c r="O32" i="10"/>
  <c r="O31"/>
  <c r="Q31"/>
  <c r="R31" s="1"/>
  <c r="AP31" s="1"/>
  <c r="P22"/>
  <c r="O18"/>
  <c r="Q17"/>
  <c r="R17" s="1"/>
  <c r="AP17" s="1"/>
  <c r="O16"/>
  <c r="Q16"/>
  <c r="O15"/>
  <c r="O13"/>
  <c r="Q13"/>
  <c r="R13" s="1"/>
  <c r="P19"/>
  <c r="P21"/>
  <c r="P23"/>
  <c r="R23" s="1"/>
  <c r="Q26"/>
  <c r="R26" s="1"/>
  <c r="Q27"/>
  <c r="R27" s="1"/>
  <c r="Q29"/>
  <c r="Q32"/>
  <c r="R32" s="1"/>
  <c r="AP32" s="1"/>
  <c r="P33"/>
  <c r="P34"/>
  <c r="P35"/>
  <c r="Q37"/>
  <c r="P15"/>
  <c r="P38" s="1"/>
  <c r="O19"/>
  <c r="R20"/>
  <c r="AP20" s="1"/>
  <c r="O21"/>
  <c r="O24"/>
  <c r="O34"/>
  <c r="O35"/>
  <c r="R18" l="1"/>
  <c r="AP18" s="1"/>
  <c r="AQ18"/>
  <c r="R14"/>
  <c r="AP14" s="1"/>
  <c r="AQ14"/>
  <c r="AQ32"/>
  <c r="AQ17"/>
  <c r="Q38"/>
  <c r="AQ36"/>
  <c r="R22"/>
  <c r="AP22" s="1"/>
  <c r="AQ22"/>
  <c r="AP12"/>
  <c r="AQ12" s="1"/>
  <c r="AQ31"/>
  <c r="O38"/>
  <c r="AQ20"/>
  <c r="AQ30"/>
  <c r="AQ32" i="16"/>
  <c r="R38"/>
  <c r="AQ29"/>
  <c r="AQ24"/>
  <c r="AQ13"/>
  <c r="AP38"/>
  <c r="AQ28"/>
  <c r="AQ37"/>
  <c r="AQ16"/>
  <c r="AQ30"/>
  <c r="AQ35"/>
  <c r="AQ34"/>
  <c r="O27" i="15"/>
  <c r="P17"/>
  <c r="P27" s="1"/>
  <c r="L25" i="14"/>
  <c r="M18"/>
  <c r="M25" s="1"/>
  <c r="R15" i="10"/>
  <c r="AQ15" s="1"/>
  <c r="R16"/>
  <c r="AQ16" s="1"/>
  <c r="P25" i="12"/>
  <c r="O24"/>
  <c r="P24" s="1"/>
  <c r="P19"/>
  <c r="P18"/>
  <c r="P17"/>
  <c r="N27"/>
  <c r="K25" i="11"/>
  <c r="L18"/>
  <c r="AP16" i="10"/>
  <c r="R34"/>
  <c r="AP34" s="1"/>
  <c r="R21"/>
  <c r="AP21" s="1"/>
  <c r="R19"/>
  <c r="AP19" s="1"/>
  <c r="AP15"/>
  <c r="R37"/>
  <c r="AP37" s="1"/>
  <c r="R29"/>
  <c r="AP29" s="1"/>
  <c r="AP26"/>
  <c r="AQ26" s="1"/>
  <c r="AP23"/>
  <c r="AQ23" s="1"/>
  <c r="AP27"/>
  <c r="AQ27" s="1"/>
  <c r="R35"/>
  <c r="AP35" s="1"/>
  <c r="R24"/>
  <c r="AP24" s="1"/>
  <c r="R33"/>
  <c r="AP33" s="1"/>
  <c r="AP13"/>
  <c r="AQ13" s="1"/>
  <c r="AQ29" l="1"/>
  <c r="AQ33"/>
  <c r="AQ35"/>
  <c r="R38"/>
  <c r="AQ19"/>
  <c r="AQ38" s="1"/>
  <c r="AQ37"/>
  <c r="AQ24"/>
  <c r="AQ21"/>
  <c r="AP38"/>
  <c r="AQ34"/>
  <c r="AQ38" i="16"/>
  <c r="O27" i="12"/>
  <c r="P27"/>
  <c r="L25" i="11"/>
  <c r="M18"/>
  <c r="M25" s="1"/>
</calcChain>
</file>

<file path=xl/sharedStrings.xml><?xml version="1.0" encoding="utf-8"?>
<sst xmlns="http://schemas.openxmlformats.org/spreadsheetml/2006/main" count="696" uniqueCount="172">
  <si>
    <t>Число классов на 1 сентября</t>
  </si>
  <si>
    <t>Число к / комплектов на 1 сентября</t>
  </si>
  <si>
    <t>Общее число часов в неделю</t>
  </si>
  <si>
    <t>а) число часов по учебному плану</t>
  </si>
  <si>
    <t xml:space="preserve">б) число дополнительных часов </t>
  </si>
  <si>
    <t>трудовое обучение</t>
  </si>
  <si>
    <t>информатика</t>
  </si>
  <si>
    <t>№</t>
  </si>
  <si>
    <t>наименование предмета</t>
  </si>
  <si>
    <t>Образование</t>
  </si>
  <si>
    <t>Блок</t>
  </si>
  <si>
    <t>пед</t>
  </si>
  <si>
    <t>кате-</t>
  </si>
  <si>
    <t>БДО</t>
  </si>
  <si>
    <t>ставка</t>
  </si>
  <si>
    <t>число часов в неделю</t>
  </si>
  <si>
    <t xml:space="preserve">   зарплата в месяц</t>
  </si>
  <si>
    <t>сель/ местн. 25%</t>
  </si>
  <si>
    <t xml:space="preserve">  кол-во часов (проверка тетради)</t>
  </si>
  <si>
    <t>Сумма за часы (проверка тетради)</t>
  </si>
  <si>
    <t>классное рук-во</t>
  </si>
  <si>
    <t>мастер</t>
  </si>
  <si>
    <t>кабинет</t>
  </si>
  <si>
    <t>надбавка 10%</t>
  </si>
  <si>
    <t>итого ЗП в месяц</t>
  </si>
  <si>
    <t>стаж</t>
  </si>
  <si>
    <t>гория</t>
  </si>
  <si>
    <t>в</t>
  </si>
  <si>
    <t xml:space="preserve">1 - 4 кл </t>
  </si>
  <si>
    <t xml:space="preserve">5 -9 кл </t>
  </si>
  <si>
    <t xml:space="preserve">10 -11 кл </t>
  </si>
  <si>
    <t>лет</t>
  </si>
  <si>
    <t>месяц</t>
  </si>
  <si>
    <t>1 - 4кл</t>
  </si>
  <si>
    <t>5  -9кл</t>
  </si>
  <si>
    <t>10 - 11 кл</t>
  </si>
  <si>
    <t>высш.</t>
  </si>
  <si>
    <t>B2-1</t>
  </si>
  <si>
    <t>высшая</t>
  </si>
  <si>
    <t>В2-1</t>
  </si>
  <si>
    <t>В2-2</t>
  </si>
  <si>
    <t>первая</t>
  </si>
  <si>
    <t>биология</t>
  </si>
  <si>
    <t>физика</t>
  </si>
  <si>
    <t>В2-4</t>
  </si>
  <si>
    <t>2,0,0</t>
  </si>
  <si>
    <t>история</t>
  </si>
  <si>
    <t>5,0,0</t>
  </si>
  <si>
    <t>вторая</t>
  </si>
  <si>
    <t xml:space="preserve">технология </t>
  </si>
  <si>
    <t>В2-3</t>
  </si>
  <si>
    <t>1,0,0</t>
  </si>
  <si>
    <t>математика</t>
  </si>
  <si>
    <t>х</t>
  </si>
  <si>
    <t>1 класс</t>
  </si>
  <si>
    <t>B4-4</t>
  </si>
  <si>
    <t>ср.спец.</t>
  </si>
  <si>
    <t>B2-2</t>
  </si>
  <si>
    <t>2 класс</t>
  </si>
  <si>
    <t>педставка</t>
  </si>
  <si>
    <t>назарбаевские 30%</t>
  </si>
  <si>
    <t>B2-4</t>
  </si>
  <si>
    <t>8,0,0</t>
  </si>
  <si>
    <t>англ. яз.</t>
  </si>
  <si>
    <t>ШТАТНОЕ РАСПИСАНИЕ  УЧЕБНО - ВСПОМАГАТЕЛЬНОГО ПЕРСОНАЛА</t>
  </si>
  <si>
    <t>Наименование должности</t>
  </si>
  <si>
    <t>образо вание</t>
  </si>
  <si>
    <t>шт. ед</t>
  </si>
  <si>
    <t>должн.оклад АУП</t>
  </si>
  <si>
    <t>п/п</t>
  </si>
  <si>
    <t>делопроизв</t>
  </si>
  <si>
    <t xml:space="preserve">Гл.бухгалтер:                                  </t>
  </si>
  <si>
    <t xml:space="preserve">Экономист:                    </t>
  </si>
  <si>
    <t>допл. Учебн 30%</t>
  </si>
  <si>
    <t>соц.пед</t>
  </si>
  <si>
    <t>вожатый</t>
  </si>
  <si>
    <t>педагог психолог</t>
  </si>
  <si>
    <t>B3-4</t>
  </si>
  <si>
    <t>лаборант</t>
  </si>
  <si>
    <t>воспт.предшк.</t>
  </si>
  <si>
    <t>библиотекарь</t>
  </si>
  <si>
    <t>воспит  м/ц</t>
  </si>
  <si>
    <t xml:space="preserve">Гл.бухгалтер:                                                      </t>
  </si>
  <si>
    <t>Каргулова Т.Б.</t>
  </si>
  <si>
    <t>категория</t>
  </si>
  <si>
    <t>химия</t>
  </si>
  <si>
    <t>география</t>
  </si>
  <si>
    <t>пом.воспит</t>
  </si>
  <si>
    <t xml:space="preserve"> НВП</t>
  </si>
  <si>
    <t xml:space="preserve">Гл.бухгалтер: </t>
  </si>
  <si>
    <t>Экономист:</t>
  </si>
  <si>
    <t>музыка</t>
  </si>
  <si>
    <t>Директор:</t>
  </si>
  <si>
    <t>б/к</t>
  </si>
  <si>
    <t xml:space="preserve">                     ТАРИФИКАЦИОННЫЙ СПИСОК УЧИТЕЛЕЙ НАУРЗУМСКОЙ СРЕДНЕЙ ШКОЛЫ </t>
  </si>
  <si>
    <t xml:space="preserve">Адрес учреждения с.КОЖА, ул. ШАЯМЕТОВА </t>
  </si>
  <si>
    <t>Каскирбаева Ж.С</t>
  </si>
  <si>
    <t>русс.яз и лит</t>
  </si>
  <si>
    <t>б\к</t>
  </si>
  <si>
    <t>B2-3</t>
  </si>
  <si>
    <t>самопознание</t>
  </si>
  <si>
    <t>высшее</t>
  </si>
  <si>
    <t>В4-3</t>
  </si>
  <si>
    <t>физкультура</t>
  </si>
  <si>
    <t>НАУРЗУМСКОЙ СРЕДНЕЙ ШКОЛЫ</t>
  </si>
  <si>
    <t xml:space="preserve">Адрес учреждения с.Кожа, ул. Исмагулова </t>
  </si>
  <si>
    <t>С3</t>
  </si>
  <si>
    <t>завхоз</t>
  </si>
  <si>
    <t>директор</t>
  </si>
  <si>
    <t>зам по УР</t>
  </si>
  <si>
    <t>зам по ВР</t>
  </si>
  <si>
    <t>ср.спец</t>
  </si>
  <si>
    <t>А1-3-1</t>
  </si>
  <si>
    <t>А1-4</t>
  </si>
  <si>
    <t>Д1</t>
  </si>
  <si>
    <t>Каскирбаева  Ж.С</t>
  </si>
  <si>
    <t>Адрес учреждения с.Кожа, ул. Исмагулова</t>
  </si>
  <si>
    <t>В4-4</t>
  </si>
  <si>
    <t>В3-1</t>
  </si>
  <si>
    <t xml:space="preserve">                                                            НАУРЗУМСКОЙ СРЕДНЕЙ ШКОЛЫ</t>
  </si>
  <si>
    <t xml:space="preserve">Коэффициент </t>
  </si>
  <si>
    <t>Коэффициент</t>
  </si>
  <si>
    <t>Оспанова Т.Б.</t>
  </si>
  <si>
    <t xml:space="preserve">         Оспанова Т.Б.</t>
  </si>
  <si>
    <t xml:space="preserve">         Каргулова Т.Б.</t>
  </si>
  <si>
    <t xml:space="preserve">         Каскирбаева Ж.С</t>
  </si>
  <si>
    <t>В3-2</t>
  </si>
  <si>
    <t xml:space="preserve">на  1сентября 2019 года </t>
  </si>
  <si>
    <t>23,0,19</t>
  </si>
  <si>
    <t>9,0,0</t>
  </si>
  <si>
    <t>40,11,11</t>
  </si>
  <si>
    <t>22,2,0</t>
  </si>
  <si>
    <t>35,0,08</t>
  </si>
  <si>
    <t>3класс</t>
  </si>
  <si>
    <t>27,00,16</t>
  </si>
  <si>
    <t>10,10,4</t>
  </si>
  <si>
    <t>34,4,23</t>
  </si>
  <si>
    <t>32,6,29</t>
  </si>
  <si>
    <t>11,0,0</t>
  </si>
  <si>
    <t>26,0,11</t>
  </si>
  <si>
    <t>3,0,0</t>
  </si>
  <si>
    <t>6,0,0</t>
  </si>
  <si>
    <t>35,0,0</t>
  </si>
  <si>
    <t>25,2,5</t>
  </si>
  <si>
    <t>13,0,0</t>
  </si>
  <si>
    <t>6,0,4</t>
  </si>
  <si>
    <t>11,2,0</t>
  </si>
  <si>
    <t>4 класс</t>
  </si>
  <si>
    <t>23,0,0</t>
  </si>
  <si>
    <t>5,20</t>
  </si>
  <si>
    <t>8,0,1</t>
  </si>
  <si>
    <t xml:space="preserve">на  1  сентября 2019 года </t>
  </si>
  <si>
    <t xml:space="preserve">на  1 сентября  2019 года </t>
  </si>
  <si>
    <t>НВП</t>
  </si>
  <si>
    <t>каз.язык</t>
  </si>
  <si>
    <t>каз.литература</t>
  </si>
  <si>
    <t>геометрия</t>
  </si>
  <si>
    <t>4,3</t>
  </si>
  <si>
    <t>4,0,0</t>
  </si>
  <si>
    <t>психолог</t>
  </si>
  <si>
    <t>Инклюзивные часы</t>
  </si>
  <si>
    <t xml:space="preserve">Инклюзивные 40% </t>
  </si>
  <si>
    <t>обновленка</t>
  </si>
  <si>
    <t>Модератор30%</t>
  </si>
  <si>
    <t>Эксперт 35%</t>
  </si>
  <si>
    <t>пед ст</t>
  </si>
  <si>
    <t>часы</t>
  </si>
  <si>
    <t>пед. ст</t>
  </si>
  <si>
    <t>сумма</t>
  </si>
  <si>
    <t>пед.ст</t>
  </si>
  <si>
    <t xml:space="preserve">часы </t>
  </si>
  <si>
    <t>Исследователь 40%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</si>
</sst>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ntique Olive"/>
      <family val="2"/>
    </font>
    <font>
      <sz val="7"/>
      <name val="Antique Olive"/>
      <family val="2"/>
    </font>
    <font>
      <b/>
      <sz val="10"/>
      <name val="Antique Olive"/>
      <charset val="204"/>
    </font>
    <font>
      <sz val="10"/>
      <name val="Antique Olive"/>
      <family val="2"/>
    </font>
    <font>
      <sz val="10"/>
      <name val="Arial"/>
      <family val="2"/>
      <charset val="204"/>
    </font>
    <font>
      <sz val="8"/>
      <name val="Arial Cyr"/>
      <charset val="204"/>
    </font>
    <font>
      <sz val="9"/>
      <name val="Antique Olive"/>
      <family val="2"/>
    </font>
    <font>
      <b/>
      <sz val="11"/>
      <color indexed="8"/>
      <name val="Calibri"/>
      <family val="2"/>
      <charset val="204"/>
    </font>
    <font>
      <b/>
      <sz val="8"/>
      <name val="Arial"/>
      <family val="2"/>
    </font>
    <font>
      <b/>
      <sz val="8"/>
      <name val="Antique Olive"/>
      <family val="2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ntique Olive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color indexed="8"/>
      <name val="Antique Olive"/>
      <family val="2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i/>
      <sz val="8"/>
      <name val="Antique Olive"/>
      <family val="2"/>
    </font>
    <font>
      <b/>
      <i/>
      <sz val="8"/>
      <name val="Arial Cyr"/>
      <charset val="204"/>
    </font>
    <font>
      <b/>
      <i/>
      <sz val="8"/>
      <name val="Arial"/>
      <family val="2"/>
      <charset val="204"/>
    </font>
    <font>
      <b/>
      <i/>
      <sz val="8"/>
      <name val="Calibri"/>
      <family val="2"/>
      <charset val="204"/>
    </font>
    <font>
      <b/>
      <i/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ntique Olive"/>
      <family val="2"/>
    </font>
    <font>
      <b/>
      <sz val="7"/>
      <name val="Antique Olive"/>
      <family val="2"/>
    </font>
    <font>
      <b/>
      <sz val="10"/>
      <name val="Antique Olive"/>
      <family val="2"/>
    </font>
    <font>
      <b/>
      <sz val="8"/>
      <name val="Calibri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sz val="8"/>
      <name val="Antique Olive"/>
      <charset val="204"/>
    </font>
    <font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8" fillId="0" borderId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2" borderId="0" xfId="0" applyFont="1" applyFill="1" applyBorder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0" fillId="2" borderId="0" xfId="0" applyFill="1" applyBorder="1"/>
    <xf numFmtId="0" fontId="2" fillId="2" borderId="3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/>
    <xf numFmtId="0" fontId="2" fillId="2" borderId="5" xfId="0" applyFont="1" applyFill="1" applyBorder="1"/>
    <xf numFmtId="1" fontId="2" fillId="2" borderId="0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3" fillId="0" borderId="0" xfId="0" applyFont="1" applyFill="1" applyBorder="1"/>
    <xf numFmtId="0" fontId="2" fillId="2" borderId="0" xfId="0" applyFont="1" applyFill="1" applyBorder="1"/>
    <xf numFmtId="1" fontId="3" fillId="2" borderId="0" xfId="0" applyNumberFormat="1" applyFont="1" applyFill="1" applyBorder="1"/>
    <xf numFmtId="0" fontId="4" fillId="2" borderId="0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9" fillId="0" borderId="0" xfId="0" applyFont="1" applyFill="1"/>
    <xf numFmtId="0" fontId="0" fillId="0" borderId="0" xfId="0" applyFont="1" applyFill="1"/>
    <xf numFmtId="0" fontId="2" fillId="0" borderId="0" xfId="0" applyFont="1" applyFill="1" applyBorder="1"/>
    <xf numFmtId="1" fontId="3" fillId="0" borderId="0" xfId="0" applyNumberFormat="1" applyFont="1" applyFill="1" applyBorder="1"/>
    <xf numFmtId="0" fontId="0" fillId="0" borderId="0" xfId="0" applyFill="1" applyBorder="1"/>
    <xf numFmtId="0" fontId="0" fillId="2" borderId="0" xfId="0" applyFill="1"/>
    <xf numFmtId="0" fontId="2" fillId="2" borderId="0" xfId="0" applyFont="1" applyFill="1"/>
    <xf numFmtId="0" fontId="21" fillId="0" borderId="0" xfId="0" applyFont="1" applyFill="1"/>
    <xf numFmtId="0" fontId="7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1" applyFont="1" applyFill="1"/>
    <xf numFmtId="9" fontId="2" fillId="0" borderId="0" xfId="1" applyNumberFormat="1" applyFont="1" applyFill="1"/>
    <xf numFmtId="1" fontId="7" fillId="0" borderId="5" xfId="1" applyNumberFormat="1" applyFont="1" applyFill="1" applyBorder="1" applyAlignment="1">
      <alignment horizontal="center"/>
    </xf>
    <xf numFmtId="1" fontId="2" fillId="0" borderId="5" xfId="1" applyNumberFormat="1" applyFont="1" applyFill="1" applyBorder="1"/>
    <xf numFmtId="0" fontId="16" fillId="0" borderId="0" xfId="1" applyFont="1" applyFill="1"/>
    <xf numFmtId="0" fontId="15" fillId="0" borderId="5" xfId="1" applyFont="1" applyFill="1" applyBorder="1" applyAlignment="1">
      <alignment horizontal="center" vertical="center" wrapText="1"/>
    </xf>
    <xf numFmtId="9" fontId="10" fillId="0" borderId="5" xfId="1" applyNumberFormat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1" fontId="15" fillId="0" borderId="5" xfId="1" applyNumberFormat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1" fontId="15" fillId="0" borderId="5" xfId="1" applyNumberFormat="1" applyFont="1" applyFill="1" applyBorder="1" applyAlignment="1">
      <alignment horizontal="center" vertical="center" wrapText="1"/>
    </xf>
    <xf numFmtId="9" fontId="17" fillId="0" borderId="5" xfId="1" applyNumberFormat="1" applyFont="1" applyFill="1" applyBorder="1" applyAlignment="1">
      <alignment horizontal="center" vertical="center" wrapText="1"/>
    </xf>
    <xf numFmtId="1" fontId="17" fillId="0" borderId="5" xfId="1" applyNumberFormat="1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/>
    </xf>
    <xf numFmtId="1" fontId="17" fillId="0" borderId="5" xfId="1" applyNumberFormat="1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9" fontId="15" fillId="0" borderId="5" xfId="1" applyNumberFormat="1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9" fontId="15" fillId="0" borderId="5" xfId="1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14" fillId="0" borderId="0" xfId="0" applyFont="1" applyFill="1"/>
    <xf numFmtId="0" fontId="13" fillId="0" borderId="0" xfId="0" applyFont="1" applyFill="1"/>
    <xf numFmtId="0" fontId="22" fillId="0" borderId="0" xfId="0" applyFont="1" applyFill="1"/>
    <xf numFmtId="0" fontId="21" fillId="0" borderId="5" xfId="0" applyFont="1" applyFill="1" applyBorder="1"/>
    <xf numFmtId="0" fontId="24" fillId="0" borderId="0" xfId="1" applyFont="1" applyFill="1"/>
    <xf numFmtId="0" fontId="25" fillId="0" borderId="5" xfId="1" applyFont="1" applyFill="1" applyBorder="1" applyAlignment="1">
      <alignment horizontal="center" vertical="center"/>
    </xf>
    <xf numFmtId="0" fontId="26" fillId="0" borderId="0" xfId="0" applyFont="1" applyFill="1"/>
    <xf numFmtId="0" fontId="27" fillId="0" borderId="0" xfId="0" applyFont="1" applyFill="1"/>
    <xf numFmtId="0" fontId="8" fillId="2" borderId="5" xfId="0" applyFont="1" applyFill="1" applyBorder="1"/>
    <xf numFmtId="1" fontId="14" fillId="0" borderId="5" xfId="0" applyNumberFormat="1" applyFont="1" applyFill="1" applyBorder="1"/>
    <xf numFmtId="1" fontId="14" fillId="0" borderId="5" xfId="0" applyNumberFormat="1" applyFont="1" applyFill="1" applyBorder="1" applyAlignment="1">
      <alignment horizontal="center" vertical="center"/>
    </xf>
    <xf numFmtId="0" fontId="15" fillId="0" borderId="5" xfId="0" applyFont="1" applyBorder="1"/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/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2" fontId="15" fillId="0" borderId="5" xfId="1" applyNumberFormat="1" applyFont="1" applyFill="1" applyBorder="1" applyAlignment="1">
      <alignment horizontal="center" vertical="center" wrapText="1"/>
    </xf>
    <xf numFmtId="2" fontId="15" fillId="0" borderId="5" xfId="1" applyNumberFormat="1" applyFont="1" applyFill="1" applyBorder="1" applyAlignment="1">
      <alignment horizontal="center" vertical="center"/>
    </xf>
    <xf numFmtId="0" fontId="16" fillId="2" borderId="5" xfId="0" applyFont="1" applyFill="1" applyBorder="1"/>
    <xf numFmtId="0" fontId="16" fillId="2" borderId="7" xfId="0" applyFont="1" applyFill="1" applyBorder="1"/>
    <xf numFmtId="2" fontId="16" fillId="2" borderId="5" xfId="0" applyNumberFormat="1" applyFont="1" applyFill="1" applyBorder="1" applyAlignment="1">
      <alignment horizontal="center"/>
    </xf>
    <xf numFmtId="1" fontId="16" fillId="2" borderId="5" xfId="0" applyNumberFormat="1" applyFont="1" applyFill="1" applyBorder="1" applyAlignment="1">
      <alignment horizontal="center"/>
    </xf>
    <xf numFmtId="1" fontId="16" fillId="2" borderId="5" xfId="0" applyNumberFormat="1" applyFont="1" applyFill="1" applyBorder="1" applyAlignment="1">
      <alignment horizontal="right"/>
    </xf>
    <xf numFmtId="0" fontId="11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7" fillId="2" borderId="0" xfId="0" applyFont="1" applyFill="1"/>
    <xf numFmtId="0" fontId="11" fillId="2" borderId="0" xfId="0" applyFont="1" applyFill="1" applyAlignment="1">
      <alignment horizontal="left"/>
    </xf>
    <xf numFmtId="0" fontId="30" fillId="2" borderId="0" xfId="0" applyFont="1" applyFill="1" applyBorder="1"/>
    <xf numFmtId="0" fontId="31" fillId="2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29" fillId="0" borderId="0" xfId="0" applyFont="1" applyFill="1" applyBorder="1"/>
    <xf numFmtId="0" fontId="31" fillId="0" borderId="0" xfId="0" applyFont="1" applyFill="1" applyBorder="1"/>
    <xf numFmtId="0" fontId="12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33" fillId="0" borderId="0" xfId="0" applyFont="1" applyFill="1"/>
    <xf numFmtId="0" fontId="34" fillId="0" borderId="0" xfId="0" applyFont="1" applyFill="1"/>
    <xf numFmtId="0" fontId="2" fillId="3" borderId="5" xfId="0" applyFont="1" applyFill="1" applyBorder="1" applyAlignment="1">
      <alignment horizontal="center"/>
    </xf>
    <xf numFmtId="0" fontId="35" fillId="0" borderId="0" xfId="0" applyFont="1" applyFill="1"/>
    <xf numFmtId="0" fontId="36" fillId="0" borderId="0" xfId="0" applyFont="1" applyFill="1"/>
    <xf numFmtId="0" fontId="2" fillId="3" borderId="1" xfId="0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9" fontId="11" fillId="0" borderId="5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0" fillId="0" borderId="0" xfId="0" applyNumberFormat="1" applyFill="1"/>
    <xf numFmtId="0" fontId="37" fillId="2" borderId="5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wrapText="1"/>
    </xf>
    <xf numFmtId="0" fontId="15" fillId="0" borderId="3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center"/>
    </xf>
    <xf numFmtId="0" fontId="38" fillId="3" borderId="5" xfId="0" applyFont="1" applyFill="1" applyBorder="1" applyAlignment="1">
      <alignment horizontal="center"/>
    </xf>
    <xf numFmtId="1" fontId="38" fillId="0" borderId="5" xfId="0" applyNumberFormat="1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center"/>
    </xf>
    <xf numFmtId="2" fontId="15" fillId="0" borderId="5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left" vertical="center"/>
    </xf>
    <xf numFmtId="0" fontId="17" fillId="0" borderId="5" xfId="0" applyFont="1" applyFill="1" applyBorder="1"/>
    <xf numFmtId="0" fontId="17" fillId="0" borderId="7" xfId="0" applyFont="1" applyFill="1" applyBorder="1"/>
    <xf numFmtId="1" fontId="17" fillId="0" borderId="5" xfId="0" applyNumberFormat="1" applyFont="1" applyFill="1" applyBorder="1" applyAlignment="1">
      <alignment horizontal="center"/>
    </xf>
    <xf numFmtId="0" fontId="17" fillId="0" borderId="5" xfId="0" applyNumberFormat="1" applyFont="1" applyFill="1" applyBorder="1" applyAlignment="1">
      <alignment horizontal="center"/>
    </xf>
    <xf numFmtId="164" fontId="17" fillId="0" borderId="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9" fontId="11" fillId="0" borderId="5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1" fontId="21" fillId="0" borderId="5" xfId="0" applyNumberFormat="1" applyFont="1" applyFill="1" applyBorder="1"/>
    <xf numFmtId="0" fontId="15" fillId="0" borderId="5" xfId="1" applyFont="1" applyFill="1" applyBorder="1" applyAlignment="1">
      <alignment vertical="center"/>
    </xf>
    <xf numFmtId="49" fontId="15" fillId="0" borderId="5" xfId="1" applyNumberFormat="1" applyFont="1" applyFill="1" applyBorder="1" applyAlignment="1">
      <alignment horizontal="center" vertical="center"/>
    </xf>
    <xf numFmtId="2" fontId="15" fillId="0" borderId="5" xfId="1" applyNumberFormat="1" applyFont="1" applyFill="1" applyBorder="1" applyAlignment="1">
      <alignment vertical="center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 vertical="center" wrapText="1"/>
    </xf>
    <xf numFmtId="49" fontId="17" fillId="0" borderId="5" xfId="1" applyNumberFormat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23" fillId="0" borderId="1" xfId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49" fontId="10" fillId="0" borderId="5" xfId="1" applyNumberFormat="1" applyFont="1" applyFill="1" applyBorder="1" applyAlignment="1">
      <alignment horizontal="center" vertical="center" wrapText="1"/>
    </xf>
    <xf numFmtId="9" fontId="11" fillId="0" borderId="5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9" fontId="12" fillId="2" borderId="1" xfId="0" applyNumberFormat="1" applyFont="1" applyFill="1" applyBorder="1" applyAlignment="1">
      <alignment horizontal="center" wrapText="1"/>
    </xf>
    <xf numFmtId="9" fontId="12" fillId="2" borderId="2" xfId="0" applyNumberFormat="1" applyFont="1" applyFill="1" applyBorder="1" applyAlignment="1">
      <alignment horizontal="center" wrapText="1"/>
    </xf>
    <xf numFmtId="9" fontId="12" fillId="2" borderId="3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39" fillId="0" borderId="2" xfId="0" applyFont="1" applyFill="1" applyBorder="1" applyAlignment="1">
      <alignment horizontal="center" wrapText="1"/>
    </xf>
    <xf numFmtId="0" fontId="39" fillId="0" borderId="3" xfId="0" applyFont="1" applyFill="1" applyBorder="1" applyAlignment="1">
      <alignment horizontal="center" wrapText="1"/>
    </xf>
    <xf numFmtId="0" fontId="39" fillId="0" borderId="2" xfId="0" applyFont="1" applyFill="1" applyBorder="1" applyAlignment="1">
      <alignment wrapText="1"/>
    </xf>
    <xf numFmtId="0" fontId="39" fillId="0" borderId="3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6"/>
  <sheetViews>
    <sheetView view="pageBreakPreview" topLeftCell="A10" zoomScaleSheetLayoutView="100" workbookViewId="0">
      <pane xSplit="1" ySplit="2" topLeftCell="B12" activePane="bottomRight" state="frozen"/>
      <selection activeCell="A10" sqref="A10"/>
      <selection pane="topRight" activeCell="C10" sqref="C10"/>
      <selection pane="bottomLeft" activeCell="A12" sqref="A12"/>
      <selection pane="bottomRight" activeCell="B8" sqref="B1:B1048576"/>
    </sheetView>
  </sheetViews>
  <sheetFormatPr defaultRowHeight="15"/>
  <cols>
    <col min="1" max="1" width="3.85546875" style="86" customWidth="1"/>
    <col min="2" max="2" width="16.85546875" style="49" customWidth="1"/>
    <col min="3" max="3" width="12.85546875" style="49" customWidth="1"/>
    <col min="4" max="4" width="7.140625" style="49" customWidth="1"/>
    <col min="5" max="5" width="8.7109375" style="49" customWidth="1"/>
    <col min="6" max="6" width="7.5703125" style="49" customWidth="1"/>
    <col min="7" max="7" width="6.140625" style="49" customWidth="1"/>
    <col min="8" max="8" width="6.5703125" style="49" customWidth="1"/>
    <col min="9" max="9" width="5.5703125" style="49" customWidth="1"/>
    <col min="10" max="10" width="4.140625" style="49" customWidth="1"/>
    <col min="11" max="11" width="8.28515625" style="49" customWidth="1"/>
    <col min="12" max="12" width="7" style="49" customWidth="1"/>
    <col min="13" max="13" width="6.140625" style="49" customWidth="1"/>
    <col min="14" max="14" width="6.7109375" style="49" customWidth="1"/>
    <col min="15" max="15" width="8.85546875" style="49" customWidth="1"/>
    <col min="16" max="16" width="9.42578125" style="49" customWidth="1"/>
    <col min="17" max="17" width="7.85546875" style="49" customWidth="1"/>
    <col min="18" max="18" width="11.42578125" style="49" bestFit="1" customWidth="1"/>
    <col min="19" max="21" width="9.140625" style="49"/>
    <col min="22" max="22" width="6.28515625" style="49" customWidth="1"/>
    <col min="23" max="23" width="6.7109375" style="49" customWidth="1"/>
    <col min="24" max="24" width="7.28515625" style="49" customWidth="1"/>
    <col min="25" max="25" width="6.42578125" style="49" customWidth="1"/>
    <col min="26" max="26" width="7.42578125" style="49" customWidth="1"/>
    <col min="27" max="27" width="6.85546875" style="49" customWidth="1"/>
    <col min="28" max="28" width="6.7109375" style="49" customWidth="1"/>
    <col min="29" max="29" width="6.5703125" style="49" customWidth="1"/>
    <col min="30" max="30" width="7.140625" style="49" customWidth="1"/>
    <col min="31" max="31" width="7.5703125" style="49" customWidth="1"/>
    <col min="32" max="32" width="6.28515625" style="49" customWidth="1"/>
    <col min="33" max="33" width="7.28515625" style="49" customWidth="1"/>
    <col min="34" max="34" width="7.7109375" style="49" customWidth="1"/>
    <col min="35" max="35" width="8.140625" style="49" customWidth="1"/>
    <col min="36" max="36" width="7.5703125" style="49" customWidth="1"/>
    <col min="37" max="37" width="8.28515625" style="49" customWidth="1"/>
    <col min="38" max="38" width="6.7109375" style="49" customWidth="1"/>
    <col min="39" max="39" width="11.140625" style="49" customWidth="1"/>
    <col min="40" max="40" width="8" style="49" customWidth="1"/>
    <col min="41" max="41" width="8.7109375" style="49" customWidth="1"/>
    <col min="42" max="42" width="7.42578125" style="49" customWidth="1"/>
    <col min="43" max="43" width="9" style="49" customWidth="1"/>
    <col min="44" max="44" width="6.42578125" style="49" customWidth="1"/>
    <col min="45" max="45" width="5.5703125" style="49" customWidth="1"/>
    <col min="46" max="46" width="5.140625" style="49" customWidth="1"/>
    <col min="47" max="47" width="9.140625" style="49" customWidth="1"/>
    <col min="48" max="48" width="6.28515625" style="49" customWidth="1"/>
    <col min="49" max="49" width="5.5703125" style="49" customWidth="1"/>
    <col min="50" max="50" width="6.5703125" style="49" customWidth="1"/>
    <col min="51" max="51" width="4.85546875" style="49" customWidth="1"/>
    <col min="52" max="53" width="6.42578125" style="49" customWidth="1"/>
    <col min="54" max="56" width="5.85546875" style="49" customWidth="1"/>
    <col min="57" max="16384" width="9.140625" style="49"/>
  </cols>
  <sheetData>
    <row r="1" spans="1:56">
      <c r="A1" s="83"/>
      <c r="B1" s="52"/>
      <c r="C1" s="52"/>
      <c r="D1" s="51"/>
      <c r="E1" s="52"/>
      <c r="F1" s="30"/>
      <c r="G1" s="52"/>
      <c r="H1" s="52"/>
      <c r="I1" s="52"/>
      <c r="J1" s="53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0"/>
      <c r="AG1" s="50"/>
      <c r="AH1" s="50"/>
      <c r="AI1" s="191" t="s">
        <v>0</v>
      </c>
      <c r="AJ1" s="192"/>
      <c r="AK1" s="192"/>
      <c r="AL1" s="192"/>
      <c r="AM1" s="193"/>
      <c r="AN1" s="54">
        <v>4</v>
      </c>
      <c r="AO1" s="55">
        <v>4</v>
      </c>
      <c r="AP1" s="55">
        <v>2</v>
      </c>
      <c r="AQ1" s="55">
        <f>AN1+AO1+AP1</f>
        <v>10</v>
      </c>
    </row>
    <row r="2" spans="1:56">
      <c r="A2" s="83"/>
      <c r="B2" s="198" t="s">
        <v>94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50"/>
      <c r="AG2" s="50"/>
      <c r="AH2" s="50"/>
      <c r="AI2" s="191" t="s">
        <v>1</v>
      </c>
      <c r="AJ2" s="192"/>
      <c r="AK2" s="192"/>
      <c r="AL2" s="192"/>
      <c r="AM2" s="193"/>
      <c r="AN2" s="54">
        <v>4</v>
      </c>
      <c r="AO2" s="55">
        <v>4</v>
      </c>
      <c r="AP2" s="55">
        <v>2</v>
      </c>
      <c r="AQ2" s="55">
        <f t="shared" ref="AQ2:AQ7" si="0">AN2+AO2+AP2</f>
        <v>10</v>
      </c>
    </row>
    <row r="3" spans="1:56" ht="15.75" customHeight="1">
      <c r="A3" s="83"/>
      <c r="B3" s="52"/>
      <c r="C3" s="52"/>
      <c r="D3" s="51"/>
      <c r="E3" s="52"/>
      <c r="F3" s="30"/>
      <c r="G3" s="52"/>
      <c r="H3" s="52"/>
      <c r="I3" s="52"/>
      <c r="J3" s="53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0"/>
      <c r="AG3" s="50"/>
      <c r="AH3" s="50"/>
      <c r="AI3" s="191" t="s">
        <v>2</v>
      </c>
      <c r="AJ3" s="192"/>
      <c r="AK3" s="192"/>
      <c r="AL3" s="192"/>
      <c r="AM3" s="193"/>
      <c r="AN3" s="54">
        <v>107</v>
      </c>
      <c r="AO3" s="55">
        <v>141</v>
      </c>
      <c r="AP3" s="55">
        <v>79</v>
      </c>
      <c r="AQ3" s="55">
        <f t="shared" si="0"/>
        <v>327</v>
      </c>
    </row>
    <row r="4" spans="1:56">
      <c r="A4" s="83"/>
      <c r="B4" s="52"/>
      <c r="C4" s="52"/>
      <c r="D4" s="199" t="s">
        <v>127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52"/>
      <c r="AD4" s="52"/>
      <c r="AE4" s="52"/>
      <c r="AF4" s="50"/>
      <c r="AG4" s="50"/>
      <c r="AH4" s="50"/>
      <c r="AI4" s="191" t="s">
        <v>3</v>
      </c>
      <c r="AJ4" s="192"/>
      <c r="AK4" s="192"/>
      <c r="AL4" s="192"/>
      <c r="AM4" s="193"/>
      <c r="AN4" s="54">
        <v>107</v>
      </c>
      <c r="AO4" s="55">
        <v>135</v>
      </c>
      <c r="AP4" s="55">
        <v>79</v>
      </c>
      <c r="AQ4" s="55">
        <f t="shared" si="0"/>
        <v>321</v>
      </c>
    </row>
    <row r="5" spans="1:56">
      <c r="A5" s="83"/>
      <c r="B5" s="52"/>
      <c r="C5" s="52"/>
      <c r="D5" s="51"/>
      <c r="E5" s="52"/>
      <c r="F5" s="30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0"/>
      <c r="AG5" s="50"/>
      <c r="AH5" s="50"/>
      <c r="AI5" s="191" t="s">
        <v>4</v>
      </c>
      <c r="AJ5" s="192"/>
      <c r="AK5" s="192"/>
      <c r="AL5" s="192"/>
      <c r="AM5" s="193"/>
      <c r="AN5" s="54"/>
      <c r="AO5" s="55">
        <v>6</v>
      </c>
      <c r="AP5" s="55"/>
      <c r="AQ5" s="55">
        <f t="shared" si="0"/>
        <v>6</v>
      </c>
    </row>
    <row r="6" spans="1:56">
      <c r="A6" s="83"/>
      <c r="B6" s="52"/>
      <c r="C6" s="56" t="s">
        <v>95</v>
      </c>
      <c r="D6" s="51"/>
      <c r="E6" s="52"/>
      <c r="F6" s="30"/>
      <c r="G6" s="52"/>
      <c r="H6" s="52"/>
      <c r="I6" s="52"/>
      <c r="J6" s="53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0"/>
      <c r="AG6" s="50"/>
      <c r="AH6" s="50"/>
      <c r="AI6" s="191" t="s">
        <v>5</v>
      </c>
      <c r="AJ6" s="192"/>
      <c r="AK6" s="192"/>
      <c r="AL6" s="192"/>
      <c r="AM6" s="193"/>
      <c r="AN6" s="54"/>
      <c r="AO6" s="55">
        <v>6</v>
      </c>
      <c r="AP6" s="55"/>
      <c r="AQ6" s="55">
        <f t="shared" si="0"/>
        <v>6</v>
      </c>
    </row>
    <row r="7" spans="1:56">
      <c r="A7" s="83"/>
      <c r="B7" s="52"/>
      <c r="C7" s="52"/>
      <c r="D7" s="51"/>
      <c r="E7" s="52"/>
      <c r="F7" s="30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0"/>
      <c r="AG7" s="50"/>
      <c r="AH7" s="50"/>
      <c r="AI7" s="191" t="s">
        <v>6</v>
      </c>
      <c r="AJ7" s="192"/>
      <c r="AK7" s="192"/>
      <c r="AL7" s="192"/>
      <c r="AM7" s="193"/>
      <c r="AN7" s="54"/>
      <c r="AO7" s="55"/>
      <c r="AP7" s="55"/>
      <c r="AQ7" s="55">
        <f t="shared" si="0"/>
        <v>0</v>
      </c>
    </row>
    <row r="8" spans="1:56" ht="15" customHeight="1">
      <c r="A8" s="200" t="s">
        <v>7</v>
      </c>
      <c r="B8" s="196" t="s">
        <v>8</v>
      </c>
      <c r="C8" s="203" t="s">
        <v>9</v>
      </c>
      <c r="D8" s="204" t="s">
        <v>10</v>
      </c>
      <c r="E8" s="129" t="s">
        <v>11</v>
      </c>
      <c r="F8" s="205" t="s">
        <v>84</v>
      </c>
      <c r="G8" s="203" t="s">
        <v>59</v>
      </c>
      <c r="H8" s="203" t="s">
        <v>13</v>
      </c>
      <c r="I8" s="211" t="s">
        <v>121</v>
      </c>
      <c r="J8" s="130"/>
      <c r="K8" s="128" t="s">
        <v>14</v>
      </c>
      <c r="L8" s="203" t="s">
        <v>15</v>
      </c>
      <c r="M8" s="203"/>
      <c r="N8" s="203"/>
      <c r="O8" s="203" t="s">
        <v>16</v>
      </c>
      <c r="P8" s="203"/>
      <c r="Q8" s="203"/>
      <c r="R8" s="210" t="s">
        <v>17</v>
      </c>
      <c r="S8" s="57"/>
      <c r="T8" s="212" t="s">
        <v>160</v>
      </c>
      <c r="U8" s="212" t="s">
        <v>161</v>
      </c>
      <c r="V8" s="215" t="s">
        <v>18</v>
      </c>
      <c r="W8" s="215"/>
      <c r="X8" s="215"/>
      <c r="Y8" s="215"/>
      <c r="Z8" s="215"/>
      <c r="AA8" s="215"/>
      <c r="AB8" s="210" t="s">
        <v>19</v>
      </c>
      <c r="AC8" s="210"/>
      <c r="AD8" s="210"/>
      <c r="AE8" s="210"/>
      <c r="AF8" s="210"/>
      <c r="AG8" s="210"/>
      <c r="AH8" s="196" t="s">
        <v>20</v>
      </c>
      <c r="AI8" s="196"/>
      <c r="AJ8" s="196"/>
      <c r="AK8" s="196"/>
      <c r="AL8" s="196"/>
      <c r="AM8" s="196"/>
      <c r="AN8" s="194" t="s">
        <v>21</v>
      </c>
      <c r="AO8" s="194" t="s">
        <v>22</v>
      </c>
      <c r="AP8" s="194" t="s">
        <v>23</v>
      </c>
      <c r="AQ8" s="194" t="s">
        <v>24</v>
      </c>
    </row>
    <row r="9" spans="1:56" ht="20.25" customHeight="1">
      <c r="A9" s="201"/>
      <c r="B9" s="196"/>
      <c r="C9" s="203"/>
      <c r="D9" s="204"/>
      <c r="E9" s="126" t="s">
        <v>25</v>
      </c>
      <c r="F9" s="206"/>
      <c r="G9" s="203"/>
      <c r="H9" s="203"/>
      <c r="I9" s="208"/>
      <c r="J9" s="216" t="s">
        <v>14</v>
      </c>
      <c r="K9" s="128" t="s">
        <v>27</v>
      </c>
      <c r="L9" s="203" t="s">
        <v>28</v>
      </c>
      <c r="M9" s="203" t="s">
        <v>29</v>
      </c>
      <c r="N9" s="203" t="s">
        <v>30</v>
      </c>
      <c r="O9" s="203" t="s">
        <v>28</v>
      </c>
      <c r="P9" s="203" t="s">
        <v>29</v>
      </c>
      <c r="Q9" s="203" t="s">
        <v>30</v>
      </c>
      <c r="R9" s="210"/>
      <c r="S9" s="212" t="s">
        <v>60</v>
      </c>
      <c r="T9" s="213"/>
      <c r="U9" s="213"/>
      <c r="V9" s="215"/>
      <c r="W9" s="215"/>
      <c r="X9" s="215"/>
      <c r="Y9" s="215"/>
      <c r="Z9" s="215"/>
      <c r="AA9" s="215"/>
      <c r="AB9" s="210"/>
      <c r="AC9" s="210"/>
      <c r="AD9" s="210"/>
      <c r="AE9" s="210"/>
      <c r="AF9" s="210"/>
      <c r="AG9" s="210"/>
      <c r="AH9" s="196"/>
      <c r="AI9" s="196"/>
      <c r="AJ9" s="196"/>
      <c r="AK9" s="196"/>
      <c r="AL9" s="196"/>
      <c r="AM9" s="196"/>
      <c r="AN9" s="194"/>
      <c r="AO9" s="194"/>
      <c r="AP9" s="194"/>
      <c r="AQ9" s="194"/>
    </row>
    <row r="10" spans="1:56" ht="20.25" customHeight="1">
      <c r="A10" s="201"/>
      <c r="B10" s="196"/>
      <c r="C10" s="203"/>
      <c r="D10" s="204"/>
      <c r="E10" s="208" t="s">
        <v>31</v>
      </c>
      <c r="F10" s="206"/>
      <c r="G10" s="203"/>
      <c r="H10" s="203"/>
      <c r="I10" s="208"/>
      <c r="J10" s="216"/>
      <c r="K10" s="129" t="s">
        <v>32</v>
      </c>
      <c r="L10" s="203"/>
      <c r="M10" s="203"/>
      <c r="N10" s="203"/>
      <c r="O10" s="203"/>
      <c r="P10" s="203"/>
      <c r="Q10" s="203"/>
      <c r="R10" s="210"/>
      <c r="S10" s="213"/>
      <c r="T10" s="213"/>
      <c r="U10" s="213"/>
      <c r="V10" s="215" t="s">
        <v>33</v>
      </c>
      <c r="W10" s="215"/>
      <c r="X10" s="215" t="s">
        <v>34</v>
      </c>
      <c r="Y10" s="215"/>
      <c r="Z10" s="215" t="s">
        <v>35</v>
      </c>
      <c r="AA10" s="215"/>
      <c r="AB10" s="215" t="s">
        <v>33</v>
      </c>
      <c r="AC10" s="215"/>
      <c r="AD10" s="210" t="s">
        <v>34</v>
      </c>
      <c r="AE10" s="210"/>
      <c r="AF10" s="210" t="s">
        <v>35</v>
      </c>
      <c r="AG10" s="210"/>
      <c r="AH10" s="195" t="s">
        <v>33</v>
      </c>
      <c r="AI10" s="195"/>
      <c r="AJ10" s="194" t="s">
        <v>34</v>
      </c>
      <c r="AK10" s="194"/>
      <c r="AL10" s="194" t="s">
        <v>35</v>
      </c>
      <c r="AM10" s="194"/>
      <c r="AN10" s="194"/>
      <c r="AO10" s="194"/>
      <c r="AP10" s="194"/>
      <c r="AQ10" s="194"/>
      <c r="AS10" s="188" t="s">
        <v>162</v>
      </c>
      <c r="AT10" s="189"/>
      <c r="AU10" s="190"/>
      <c r="AV10" s="188" t="s">
        <v>163</v>
      </c>
      <c r="AW10" s="189"/>
      <c r="AX10" s="190"/>
      <c r="AY10" s="188" t="s">
        <v>164</v>
      </c>
      <c r="AZ10" s="189"/>
      <c r="BA10" s="190"/>
      <c r="BB10" s="188" t="s">
        <v>171</v>
      </c>
      <c r="BC10" s="189"/>
      <c r="BD10" s="190"/>
    </row>
    <row r="11" spans="1:56">
      <c r="A11" s="202"/>
      <c r="B11" s="196"/>
      <c r="C11" s="203"/>
      <c r="D11" s="204"/>
      <c r="E11" s="209"/>
      <c r="F11" s="207"/>
      <c r="G11" s="203"/>
      <c r="H11" s="203"/>
      <c r="I11" s="209"/>
      <c r="J11" s="216"/>
      <c r="K11" s="127"/>
      <c r="L11" s="203"/>
      <c r="M11" s="203"/>
      <c r="N11" s="203"/>
      <c r="O11" s="203"/>
      <c r="P11" s="203"/>
      <c r="Q11" s="203"/>
      <c r="R11" s="210"/>
      <c r="S11" s="214"/>
      <c r="T11" s="214"/>
      <c r="U11" s="214"/>
      <c r="V11" s="58">
        <v>0.5</v>
      </c>
      <c r="W11" s="58">
        <v>1</v>
      </c>
      <c r="X11" s="58">
        <v>0.5</v>
      </c>
      <c r="Y11" s="58">
        <v>1</v>
      </c>
      <c r="Z11" s="58">
        <v>0.5</v>
      </c>
      <c r="AA11" s="58">
        <v>1</v>
      </c>
      <c r="AB11" s="58">
        <v>0.5</v>
      </c>
      <c r="AC11" s="58">
        <v>1</v>
      </c>
      <c r="AD11" s="58">
        <v>0.5</v>
      </c>
      <c r="AE11" s="58">
        <v>1</v>
      </c>
      <c r="AF11" s="58">
        <v>0.5</v>
      </c>
      <c r="AG11" s="58">
        <v>1</v>
      </c>
      <c r="AH11" s="58">
        <v>0.5</v>
      </c>
      <c r="AI11" s="58">
        <v>1</v>
      </c>
      <c r="AJ11" s="58">
        <v>0.5</v>
      </c>
      <c r="AK11" s="58">
        <v>1</v>
      </c>
      <c r="AL11" s="58">
        <v>0.5</v>
      </c>
      <c r="AM11" s="58">
        <v>1</v>
      </c>
      <c r="AN11" s="194"/>
      <c r="AO11" s="194"/>
      <c r="AP11" s="197"/>
      <c r="AQ11" s="194"/>
      <c r="AS11" s="163" t="s">
        <v>165</v>
      </c>
      <c r="AT11" s="163" t="s">
        <v>166</v>
      </c>
      <c r="AU11" s="163" t="s">
        <v>168</v>
      </c>
      <c r="AV11" s="163" t="s">
        <v>167</v>
      </c>
      <c r="AW11" s="163" t="s">
        <v>166</v>
      </c>
      <c r="AX11" s="163" t="s">
        <v>168</v>
      </c>
      <c r="AY11" s="163" t="s">
        <v>169</v>
      </c>
      <c r="AZ11" s="163" t="s">
        <v>166</v>
      </c>
      <c r="BA11" s="163" t="s">
        <v>168</v>
      </c>
      <c r="BB11" s="163" t="s">
        <v>167</v>
      </c>
      <c r="BC11" s="163" t="s">
        <v>170</v>
      </c>
      <c r="BD11" s="163" t="s">
        <v>168</v>
      </c>
    </row>
    <row r="12" spans="1:56">
      <c r="A12" s="84">
        <v>1</v>
      </c>
      <c r="B12" s="57" t="s">
        <v>52</v>
      </c>
      <c r="C12" s="59" t="s">
        <v>101</v>
      </c>
      <c r="D12" s="60" t="s">
        <v>57</v>
      </c>
      <c r="E12" s="61" t="s">
        <v>128</v>
      </c>
      <c r="F12" s="59" t="s">
        <v>41</v>
      </c>
      <c r="G12" s="96">
        <f t="shared" ref="G12:G37" si="1">1/18*(L12+M12+N12)</f>
        <v>1.2777777777777777</v>
      </c>
      <c r="H12" s="59">
        <v>17697</v>
      </c>
      <c r="I12" s="185">
        <v>5.12</v>
      </c>
      <c r="J12" s="62">
        <v>18</v>
      </c>
      <c r="K12" s="62">
        <f>H12*I12</f>
        <v>90608.639999999999</v>
      </c>
      <c r="L12" s="63"/>
      <c r="M12" s="62">
        <v>16</v>
      </c>
      <c r="N12" s="62">
        <v>7</v>
      </c>
      <c r="O12" s="64">
        <f>K12/J12*L12</f>
        <v>0</v>
      </c>
      <c r="P12" s="64">
        <f t="shared" ref="P12" si="2">K12/J12*M12</f>
        <v>80541.013333333336</v>
      </c>
      <c r="Q12" s="64">
        <f>K12/J12*N12</f>
        <v>35236.693333333336</v>
      </c>
      <c r="R12" s="62">
        <f t="shared" ref="R12" si="3">(O12+P12+Q12)*0.25</f>
        <v>28944.426666666666</v>
      </c>
      <c r="S12" s="62"/>
      <c r="T12" s="62"/>
      <c r="U12" s="62">
        <f>((17697*40%)/18)*T12</f>
        <v>0</v>
      </c>
      <c r="V12" s="59"/>
      <c r="W12" s="62"/>
      <c r="X12" s="62">
        <v>12</v>
      </c>
      <c r="Y12" s="59"/>
      <c r="Z12" s="59">
        <v>6</v>
      </c>
      <c r="AA12" s="59"/>
      <c r="AB12" s="59"/>
      <c r="AC12" s="62"/>
      <c r="AD12" s="64">
        <f>H12*20%/J12*X12*50%</f>
        <v>1179.8</v>
      </c>
      <c r="AE12" s="65"/>
      <c r="AF12" s="64">
        <f>H12*25%/J12*Z12*50%</f>
        <v>737.375</v>
      </c>
      <c r="AG12" s="65"/>
      <c r="AH12" s="65"/>
      <c r="AI12" s="65"/>
      <c r="AJ12" s="89">
        <v>2655</v>
      </c>
      <c r="AK12" s="66"/>
      <c r="AL12" s="65"/>
      <c r="AM12" s="65"/>
      <c r="AN12" s="183"/>
      <c r="AO12" s="62">
        <v>3539</v>
      </c>
      <c r="AP12" s="62">
        <f t="shared" ref="AP12" si="4">(O12+P12+Q12+R12)*0.1</f>
        <v>14472.213333333333</v>
      </c>
      <c r="AQ12" s="64">
        <f>O12+P12+Q12+R12+S12+U12+AB12+AC12+AD12+AE12+AF12+AG12+AH12+AI12+AJ12+AK12+AL12+AM12+AN12+AO12+AP12</f>
        <v>167305.52166666667</v>
      </c>
      <c r="AS12" s="82">
        <f>1/18*AT12</f>
        <v>1.1666666666666665</v>
      </c>
      <c r="AT12" s="82">
        <v>21</v>
      </c>
      <c r="AU12" s="184">
        <f>(((K12*1.25)*30%)/18)*AT12</f>
        <v>39641.279999999999</v>
      </c>
      <c r="AV12" s="82">
        <f>1/18*AW12</f>
        <v>0</v>
      </c>
      <c r="AW12" s="82"/>
      <c r="AX12" s="82">
        <f>((K12*30%)/18)*AW12</f>
        <v>0</v>
      </c>
      <c r="AY12" s="82">
        <f>1/18*AZ12</f>
        <v>1.6111111111111109</v>
      </c>
      <c r="AZ12" s="184">
        <v>29</v>
      </c>
      <c r="BA12" s="82">
        <f>((K12*35%)/18)*AZ12</f>
        <v>51093.205333333332</v>
      </c>
      <c r="BB12" s="82">
        <f>1/18*BC12</f>
        <v>0</v>
      </c>
      <c r="BC12" s="82"/>
      <c r="BD12" s="82">
        <f>((K12*40%)/18)*BC12</f>
        <v>0</v>
      </c>
    </row>
    <row r="13" spans="1:56">
      <c r="A13" s="84"/>
      <c r="B13" s="57" t="s">
        <v>156</v>
      </c>
      <c r="C13" s="59" t="s">
        <v>101</v>
      </c>
      <c r="D13" s="60" t="s">
        <v>57</v>
      </c>
      <c r="E13" s="61" t="s">
        <v>128</v>
      </c>
      <c r="F13" s="59" t="s">
        <v>41</v>
      </c>
      <c r="G13" s="96">
        <f t="shared" si="1"/>
        <v>0.33333333333333331</v>
      </c>
      <c r="H13" s="59">
        <v>17697</v>
      </c>
      <c r="I13" s="185">
        <v>5.12</v>
      </c>
      <c r="J13" s="62">
        <v>18</v>
      </c>
      <c r="K13" s="62">
        <f>H13*I13</f>
        <v>90608.639999999999</v>
      </c>
      <c r="L13" s="63"/>
      <c r="M13" s="62">
        <v>4</v>
      </c>
      <c r="N13" s="62">
        <v>2</v>
      </c>
      <c r="O13" s="64">
        <f>K13/J13*L13</f>
        <v>0</v>
      </c>
      <c r="P13" s="64">
        <f t="shared" ref="P13:P19" si="5">K13/J13*M13</f>
        <v>20135.253333333334</v>
      </c>
      <c r="Q13" s="64">
        <f>K13/J13*N13</f>
        <v>10067.626666666667</v>
      </c>
      <c r="R13" s="62">
        <f t="shared" ref="R13:R35" si="6">(O13+P13+Q13)*0.25</f>
        <v>7550.72</v>
      </c>
      <c r="S13" s="62"/>
      <c r="T13" s="62">
        <v>10</v>
      </c>
      <c r="U13" s="62">
        <f t="shared" ref="U13:U37" si="7">((17697*40%)/18)*T13</f>
        <v>3932.6666666666665</v>
      </c>
      <c r="V13" s="59"/>
      <c r="W13" s="62"/>
      <c r="X13" s="62">
        <v>4</v>
      </c>
      <c r="Y13" s="59"/>
      <c r="Z13" s="59">
        <v>2</v>
      </c>
      <c r="AA13" s="59"/>
      <c r="AB13" s="59"/>
      <c r="AC13" s="62"/>
      <c r="AD13" s="64">
        <f>H13*20%/J13*X13*50%</f>
        <v>393.26666666666665</v>
      </c>
      <c r="AE13" s="65"/>
      <c r="AF13" s="64">
        <f>H13*25%/J13*Z13*50%</f>
        <v>245.79166666666666</v>
      </c>
      <c r="AG13" s="65"/>
      <c r="AH13" s="65"/>
      <c r="AI13" s="65"/>
      <c r="AJ13" s="89"/>
      <c r="AK13" s="66"/>
      <c r="AL13" s="65"/>
      <c r="AM13" s="65"/>
      <c r="AN13" s="183"/>
      <c r="AO13" s="62"/>
      <c r="AP13" s="62">
        <f t="shared" ref="AP13:AP32" si="8">(O13+P13+Q13+R13)*0.1</f>
        <v>3775.36</v>
      </c>
      <c r="AQ13" s="64">
        <f t="shared" ref="AQ13:AQ37" si="9">O13+P13+Q13+R13+S13+U13+AB13+AC13+AD13+AE13+AF13+AG13+AH13+AI13+AJ13+AK13+AL13+AM13+AN13+AO13+AP13</f>
        <v>46100.684999999998</v>
      </c>
      <c r="AS13" s="82">
        <f t="shared" ref="AS13:AS37" si="10">1/18*AT13</f>
        <v>0.22222222222222221</v>
      </c>
      <c r="AT13" s="82">
        <v>4</v>
      </c>
      <c r="AU13" s="184">
        <f t="shared" ref="AU13:AU37" si="11">(((K13*1.25)*30%)/18)*AT13</f>
        <v>7550.7199999999993</v>
      </c>
      <c r="AV13" s="82">
        <f t="shared" ref="AV13:AV37" si="12">1/18*AW13</f>
        <v>0</v>
      </c>
      <c r="AW13" s="82"/>
      <c r="AX13" s="82">
        <f t="shared" ref="AX13:AX37" si="13">((K13*30%)/18)*AW13</f>
        <v>0</v>
      </c>
      <c r="AY13" s="82">
        <f t="shared" ref="AY13:AY37" si="14">1/18*AZ13</f>
        <v>0</v>
      </c>
      <c r="AZ13" s="82"/>
      <c r="BA13" s="82">
        <f t="shared" ref="BA13:BA37" si="15">((K13*35%)/18)*AZ13</f>
        <v>0</v>
      </c>
      <c r="BB13" s="82">
        <f t="shared" ref="BB13:BB37" si="16">1/18*BC13</f>
        <v>0</v>
      </c>
      <c r="BC13" s="82"/>
      <c r="BD13" s="82">
        <f t="shared" ref="BD13:BD37" si="17">((K13*40%)/18)*BC13</f>
        <v>0</v>
      </c>
    </row>
    <row r="14" spans="1:56" ht="14.25" customHeight="1">
      <c r="A14" s="84">
        <v>2</v>
      </c>
      <c r="B14" s="68" t="s">
        <v>97</v>
      </c>
      <c r="C14" s="59" t="s">
        <v>56</v>
      </c>
      <c r="D14" s="60" t="s">
        <v>55</v>
      </c>
      <c r="E14" s="69" t="s">
        <v>51</v>
      </c>
      <c r="F14" s="59" t="s">
        <v>98</v>
      </c>
      <c r="G14" s="96">
        <f t="shared" si="1"/>
        <v>1</v>
      </c>
      <c r="H14" s="59">
        <v>17697</v>
      </c>
      <c r="I14" s="185">
        <v>3.36</v>
      </c>
      <c r="J14" s="62">
        <v>18</v>
      </c>
      <c r="K14" s="62">
        <f>H14*I14</f>
        <v>59461.919999999998</v>
      </c>
      <c r="L14" s="59"/>
      <c r="M14" s="70">
        <v>13</v>
      </c>
      <c r="N14" s="62">
        <v>5</v>
      </c>
      <c r="O14" s="62"/>
      <c r="P14" s="64">
        <f t="shared" si="5"/>
        <v>42944.72</v>
      </c>
      <c r="Q14" s="64"/>
      <c r="R14" s="62">
        <f t="shared" si="6"/>
        <v>10736.18</v>
      </c>
      <c r="S14" s="62"/>
      <c r="T14" s="62">
        <v>6</v>
      </c>
      <c r="U14" s="62">
        <f t="shared" si="7"/>
        <v>2359.6</v>
      </c>
      <c r="V14" s="59"/>
      <c r="W14" s="62"/>
      <c r="X14" s="62">
        <v>12</v>
      </c>
      <c r="Y14" s="59"/>
      <c r="Z14" s="59">
        <v>5</v>
      </c>
      <c r="AA14" s="59"/>
      <c r="AB14" s="62">
        <f>H14*25%/J14*V14*50%</f>
        <v>0</v>
      </c>
      <c r="AC14" s="62"/>
      <c r="AD14" s="64">
        <f>H14*20%/J14*X14*50%</f>
        <v>1179.8</v>
      </c>
      <c r="AE14" s="65"/>
      <c r="AF14" s="65"/>
      <c r="AG14" s="65"/>
      <c r="AH14" s="65"/>
      <c r="AI14" s="65"/>
      <c r="AJ14" s="65"/>
      <c r="AK14" s="66"/>
      <c r="AL14" s="65"/>
      <c r="AM14" s="65"/>
      <c r="AN14" s="183"/>
      <c r="AO14" s="62">
        <v>3539</v>
      </c>
      <c r="AP14" s="62">
        <f>(O14+P14+Q14+R14)*0.1</f>
        <v>5368.09</v>
      </c>
      <c r="AQ14" s="64">
        <f t="shared" si="9"/>
        <v>66127.39</v>
      </c>
      <c r="AS14" s="82">
        <f t="shared" si="10"/>
        <v>0.83333333333333326</v>
      </c>
      <c r="AT14" s="82">
        <v>15</v>
      </c>
      <c r="AU14" s="184">
        <f t="shared" si="11"/>
        <v>18581.849999999999</v>
      </c>
      <c r="AV14" s="82">
        <f t="shared" si="12"/>
        <v>0</v>
      </c>
      <c r="AW14" s="82"/>
      <c r="AX14" s="82">
        <f t="shared" si="13"/>
        <v>0</v>
      </c>
      <c r="AY14" s="82">
        <f t="shared" si="14"/>
        <v>0</v>
      </c>
      <c r="AZ14" s="82"/>
      <c r="BA14" s="82">
        <f t="shared" si="15"/>
        <v>0</v>
      </c>
      <c r="BB14" s="82">
        <f t="shared" si="16"/>
        <v>0</v>
      </c>
      <c r="BC14" s="82"/>
      <c r="BD14" s="82">
        <f t="shared" si="17"/>
        <v>0</v>
      </c>
    </row>
    <row r="15" spans="1:56">
      <c r="A15" s="84">
        <v>3</v>
      </c>
      <c r="B15" s="67" t="s">
        <v>58</v>
      </c>
      <c r="C15" s="59" t="s">
        <v>101</v>
      </c>
      <c r="D15" s="60" t="s">
        <v>37</v>
      </c>
      <c r="E15" s="69" t="s">
        <v>130</v>
      </c>
      <c r="F15" s="59" t="s">
        <v>38</v>
      </c>
      <c r="G15" s="96">
        <f t="shared" si="1"/>
        <v>1</v>
      </c>
      <c r="H15" s="59">
        <v>17697</v>
      </c>
      <c r="I15" s="185">
        <v>5.41</v>
      </c>
      <c r="J15" s="62">
        <v>18</v>
      </c>
      <c r="K15" s="62">
        <f t="shared" ref="K15:K37" si="18">H15*I15</f>
        <v>95740.77</v>
      </c>
      <c r="L15" s="59">
        <v>18</v>
      </c>
      <c r="M15" s="70"/>
      <c r="N15" s="62"/>
      <c r="O15" s="64">
        <f>K15/J15*L15</f>
        <v>95740.770000000019</v>
      </c>
      <c r="P15" s="64">
        <f t="shared" si="5"/>
        <v>0</v>
      </c>
      <c r="Q15" s="64"/>
      <c r="R15" s="62">
        <f t="shared" si="6"/>
        <v>23935.192500000005</v>
      </c>
      <c r="S15" s="62"/>
      <c r="T15" s="62"/>
      <c r="U15" s="62">
        <f t="shared" si="7"/>
        <v>0</v>
      </c>
      <c r="V15" s="59">
        <v>18</v>
      </c>
      <c r="W15" s="62"/>
      <c r="X15" s="62"/>
      <c r="Y15" s="59"/>
      <c r="Z15" s="59"/>
      <c r="AA15" s="59"/>
      <c r="AB15" s="62">
        <f>H15*25%/J15*V15*50%</f>
        <v>2212.125</v>
      </c>
      <c r="AC15" s="62"/>
      <c r="AD15" s="64">
        <f>H15*20%/J15*X15*50%</f>
        <v>0</v>
      </c>
      <c r="AE15" s="65"/>
      <c r="AF15" s="65"/>
      <c r="AG15" s="65"/>
      <c r="AH15" s="41">
        <v>2212</v>
      </c>
      <c r="AI15" s="65"/>
      <c r="AJ15" s="65"/>
      <c r="AK15" s="66"/>
      <c r="AL15" s="65"/>
      <c r="AM15" s="65"/>
      <c r="AN15" s="183"/>
      <c r="AO15" s="183"/>
      <c r="AP15" s="62">
        <f t="shared" si="8"/>
        <v>11967.596250000002</v>
      </c>
      <c r="AQ15" s="64">
        <f t="shared" si="9"/>
        <v>136067.68375000003</v>
      </c>
      <c r="AS15" s="82">
        <f t="shared" si="10"/>
        <v>1</v>
      </c>
      <c r="AT15" s="82">
        <v>18</v>
      </c>
      <c r="AU15" s="184">
        <f t="shared" si="11"/>
        <v>35902.78875</v>
      </c>
      <c r="AV15" s="82">
        <f t="shared" si="12"/>
        <v>0</v>
      </c>
      <c r="AW15" s="82"/>
      <c r="AX15" s="82">
        <f t="shared" si="13"/>
        <v>0</v>
      </c>
      <c r="AY15" s="82">
        <f t="shared" si="14"/>
        <v>0</v>
      </c>
      <c r="AZ15" s="82"/>
      <c r="BA15" s="82">
        <f t="shared" si="15"/>
        <v>0</v>
      </c>
      <c r="BB15" s="82">
        <f t="shared" si="16"/>
        <v>0</v>
      </c>
      <c r="BC15" s="82"/>
      <c r="BD15" s="82">
        <f t="shared" si="17"/>
        <v>0</v>
      </c>
    </row>
    <row r="16" spans="1:56">
      <c r="A16" s="84">
        <v>4</v>
      </c>
      <c r="B16" s="67" t="s">
        <v>6</v>
      </c>
      <c r="C16" s="59" t="s">
        <v>101</v>
      </c>
      <c r="D16" s="60" t="s">
        <v>37</v>
      </c>
      <c r="E16" s="69" t="s">
        <v>131</v>
      </c>
      <c r="F16" s="59" t="s">
        <v>38</v>
      </c>
      <c r="G16" s="96">
        <f t="shared" si="1"/>
        <v>0.5</v>
      </c>
      <c r="H16" s="59">
        <v>17697</v>
      </c>
      <c r="I16" s="185">
        <v>5.32</v>
      </c>
      <c r="J16" s="62">
        <v>18</v>
      </c>
      <c r="K16" s="62">
        <f t="shared" si="18"/>
        <v>94148.040000000008</v>
      </c>
      <c r="L16" s="59">
        <v>2</v>
      </c>
      <c r="M16" s="70">
        <v>4</v>
      </c>
      <c r="N16" s="62">
        <v>3</v>
      </c>
      <c r="O16" s="62">
        <f t="shared" ref="O16:O35" si="19">K16/J16*L16</f>
        <v>10460.893333333333</v>
      </c>
      <c r="P16" s="64">
        <f t="shared" si="5"/>
        <v>20921.786666666667</v>
      </c>
      <c r="Q16" s="64">
        <f>K16/J16*N16</f>
        <v>15691.34</v>
      </c>
      <c r="R16" s="62">
        <f t="shared" si="6"/>
        <v>11768.505000000001</v>
      </c>
      <c r="S16" s="62"/>
      <c r="T16" s="62">
        <v>2</v>
      </c>
      <c r="U16" s="62">
        <f t="shared" si="7"/>
        <v>786.5333333333333</v>
      </c>
      <c r="V16" s="59"/>
      <c r="W16" s="62"/>
      <c r="X16" s="62"/>
      <c r="Y16" s="59"/>
      <c r="Z16" s="59"/>
      <c r="AA16" s="59"/>
      <c r="AB16" s="59"/>
      <c r="AC16" s="62"/>
      <c r="AD16" s="62"/>
      <c r="AE16" s="65"/>
      <c r="AF16" s="65"/>
      <c r="AG16" s="65"/>
      <c r="AH16" s="65"/>
      <c r="AI16" s="65"/>
      <c r="AJ16" s="65"/>
      <c r="AK16" s="66"/>
      <c r="AL16" s="65"/>
      <c r="AM16" s="65"/>
      <c r="AN16" s="183"/>
      <c r="AO16" s="183"/>
      <c r="AP16" s="62">
        <f t="shared" si="8"/>
        <v>5884.2525000000014</v>
      </c>
      <c r="AQ16" s="64">
        <f t="shared" si="9"/>
        <v>65513.310833333344</v>
      </c>
      <c r="AS16" s="82">
        <f t="shared" si="10"/>
        <v>0.44444444444444442</v>
      </c>
      <c r="AT16" s="82">
        <v>8</v>
      </c>
      <c r="AU16" s="184">
        <f t="shared" si="11"/>
        <v>15691.340000000004</v>
      </c>
      <c r="AV16" s="82">
        <f t="shared" si="12"/>
        <v>0</v>
      </c>
      <c r="AW16" s="82"/>
      <c r="AX16" s="82">
        <f t="shared" si="13"/>
        <v>0</v>
      </c>
      <c r="AY16" s="82">
        <f t="shared" si="14"/>
        <v>0</v>
      </c>
      <c r="AZ16" s="82"/>
      <c r="BA16" s="82">
        <f t="shared" si="15"/>
        <v>0</v>
      </c>
      <c r="BB16" s="82">
        <f t="shared" si="16"/>
        <v>0</v>
      </c>
      <c r="BC16" s="82"/>
      <c r="BD16" s="82">
        <f t="shared" si="17"/>
        <v>0</v>
      </c>
    </row>
    <row r="17" spans="1:56">
      <c r="A17" s="84">
        <v>5</v>
      </c>
      <c r="B17" s="67" t="s">
        <v>63</v>
      </c>
      <c r="C17" s="67" t="s">
        <v>101</v>
      </c>
      <c r="D17" s="60" t="s">
        <v>99</v>
      </c>
      <c r="E17" s="67" t="s">
        <v>129</v>
      </c>
      <c r="F17" s="67" t="s">
        <v>48</v>
      </c>
      <c r="G17" s="96">
        <f t="shared" si="1"/>
        <v>1.5</v>
      </c>
      <c r="H17" s="59">
        <v>17697</v>
      </c>
      <c r="I17" s="185">
        <v>4.74</v>
      </c>
      <c r="J17" s="62">
        <v>18</v>
      </c>
      <c r="K17" s="62">
        <f t="shared" si="18"/>
        <v>83883.78</v>
      </c>
      <c r="L17" s="59">
        <v>8</v>
      </c>
      <c r="M17" s="62">
        <v>12</v>
      </c>
      <c r="N17" s="62">
        <v>7</v>
      </c>
      <c r="O17" s="62">
        <f t="shared" si="19"/>
        <v>37281.68</v>
      </c>
      <c r="P17" s="64">
        <f t="shared" si="5"/>
        <v>55922.520000000004</v>
      </c>
      <c r="Q17" s="64">
        <f>K17/J17*N17</f>
        <v>32621.47</v>
      </c>
      <c r="R17" s="62">
        <f t="shared" si="6"/>
        <v>31456.417500000003</v>
      </c>
      <c r="S17" s="62"/>
      <c r="T17" s="62">
        <v>8</v>
      </c>
      <c r="U17" s="62">
        <f t="shared" si="7"/>
        <v>3146.1333333333332</v>
      </c>
      <c r="V17" s="59">
        <v>8</v>
      </c>
      <c r="W17" s="72"/>
      <c r="X17" s="62">
        <v>12</v>
      </c>
      <c r="Y17" s="59"/>
      <c r="Z17" s="59">
        <v>7</v>
      </c>
      <c r="AA17" s="59"/>
      <c r="AB17" s="62">
        <f>H17*25%/J17*V17*50%</f>
        <v>983.16666666666663</v>
      </c>
      <c r="AC17" s="62">
        <f>H17*20%/J17*W17</f>
        <v>0</v>
      </c>
      <c r="AD17" s="64">
        <f>H17*20%/J17*X17*50%</f>
        <v>1179.8</v>
      </c>
      <c r="AE17" s="73"/>
      <c r="AF17" s="64">
        <f>H17*25%/J17*Z17*50%</f>
        <v>860.27083333333326</v>
      </c>
      <c r="AG17" s="73"/>
      <c r="AH17" s="73"/>
      <c r="AI17" s="64"/>
      <c r="AJ17" s="89"/>
      <c r="AK17" s="64"/>
      <c r="AL17" s="89">
        <v>2655</v>
      </c>
      <c r="AM17" s="73"/>
      <c r="AN17" s="57"/>
      <c r="AO17" s="62">
        <v>3539</v>
      </c>
      <c r="AP17" s="62">
        <f t="shared" si="8"/>
        <v>15728.208750000003</v>
      </c>
      <c r="AQ17" s="64">
        <f t="shared" si="9"/>
        <v>185373.66708333333</v>
      </c>
      <c r="AS17" s="82">
        <f t="shared" si="10"/>
        <v>1.2777777777777777</v>
      </c>
      <c r="AT17" s="82">
        <v>23</v>
      </c>
      <c r="AU17" s="184">
        <f t="shared" si="11"/>
        <v>40194.311249999999</v>
      </c>
      <c r="AV17" s="82">
        <f t="shared" si="12"/>
        <v>1.5</v>
      </c>
      <c r="AW17" s="82">
        <v>27</v>
      </c>
      <c r="AX17" s="82">
        <f t="shared" si="13"/>
        <v>37747.700999999994</v>
      </c>
      <c r="AY17" s="82">
        <f t="shared" si="14"/>
        <v>0</v>
      </c>
      <c r="AZ17" s="82"/>
      <c r="BA17" s="82">
        <f t="shared" si="15"/>
        <v>0</v>
      </c>
      <c r="BB17" s="82">
        <f t="shared" si="16"/>
        <v>0</v>
      </c>
      <c r="BC17" s="82"/>
      <c r="BD17" s="82">
        <f t="shared" si="17"/>
        <v>0</v>
      </c>
    </row>
    <row r="18" spans="1:56">
      <c r="A18" s="84">
        <v>6</v>
      </c>
      <c r="B18" s="71" t="s">
        <v>133</v>
      </c>
      <c r="C18" s="67" t="s">
        <v>101</v>
      </c>
      <c r="D18" s="60" t="s">
        <v>57</v>
      </c>
      <c r="E18" s="67" t="s">
        <v>62</v>
      </c>
      <c r="F18" s="67" t="s">
        <v>48</v>
      </c>
      <c r="G18" s="96">
        <f t="shared" si="1"/>
        <v>1.1111111111111112</v>
      </c>
      <c r="H18" s="59">
        <v>17697</v>
      </c>
      <c r="I18" s="185">
        <v>4.79</v>
      </c>
      <c r="J18" s="62">
        <v>18</v>
      </c>
      <c r="K18" s="62">
        <f t="shared" si="18"/>
        <v>84768.63</v>
      </c>
      <c r="L18" s="59">
        <v>20</v>
      </c>
      <c r="M18" s="62"/>
      <c r="N18" s="62"/>
      <c r="O18" s="62">
        <f t="shared" si="19"/>
        <v>94187.366666666669</v>
      </c>
      <c r="P18" s="64">
        <f t="shared" si="5"/>
        <v>0</v>
      </c>
      <c r="Q18" s="64"/>
      <c r="R18" s="62">
        <f t="shared" si="6"/>
        <v>23546.841666666667</v>
      </c>
      <c r="S18" s="62"/>
      <c r="T18" s="62"/>
      <c r="U18" s="62">
        <f t="shared" si="7"/>
        <v>0</v>
      </c>
      <c r="V18" s="59">
        <v>18</v>
      </c>
      <c r="W18" s="72"/>
      <c r="X18" s="62"/>
      <c r="Y18" s="59"/>
      <c r="Z18" s="59"/>
      <c r="AA18" s="59"/>
      <c r="AB18" s="62">
        <f>H18*25%/J18*V18*50%</f>
        <v>2212.125</v>
      </c>
      <c r="AC18" s="62"/>
      <c r="AD18" s="64">
        <f>H18*20%/J18*X18*50%</f>
        <v>0</v>
      </c>
      <c r="AE18" s="73"/>
      <c r="AF18" s="73"/>
      <c r="AG18" s="73"/>
      <c r="AH18" s="41">
        <v>2212</v>
      </c>
      <c r="AI18" s="64"/>
      <c r="AJ18" s="73"/>
      <c r="AK18" s="64"/>
      <c r="AL18" s="73"/>
      <c r="AM18" s="73"/>
      <c r="AN18" s="57"/>
      <c r="AO18" s="57"/>
      <c r="AP18" s="62">
        <f t="shared" si="8"/>
        <v>11773.420833333335</v>
      </c>
      <c r="AQ18" s="64">
        <f t="shared" si="9"/>
        <v>133931.75416666668</v>
      </c>
      <c r="AS18" s="82">
        <f t="shared" si="10"/>
        <v>1.1111111111111112</v>
      </c>
      <c r="AT18" s="82">
        <v>20</v>
      </c>
      <c r="AU18" s="184">
        <f t="shared" si="11"/>
        <v>35320.262500000004</v>
      </c>
      <c r="AV18" s="82">
        <f t="shared" si="12"/>
        <v>0</v>
      </c>
      <c r="AW18" s="82"/>
      <c r="AX18" s="82">
        <f t="shared" si="13"/>
        <v>0</v>
      </c>
      <c r="AY18" s="82">
        <f t="shared" si="14"/>
        <v>1.1111111111111112</v>
      </c>
      <c r="AZ18" s="82">
        <v>20</v>
      </c>
      <c r="BA18" s="82">
        <f t="shared" si="15"/>
        <v>32965.578333333331</v>
      </c>
      <c r="BB18" s="82">
        <f t="shared" si="16"/>
        <v>0</v>
      </c>
      <c r="BC18" s="82"/>
      <c r="BD18" s="82">
        <f t="shared" si="17"/>
        <v>0</v>
      </c>
    </row>
    <row r="19" spans="1:56">
      <c r="A19" s="84">
        <v>7</v>
      </c>
      <c r="B19" s="67" t="s">
        <v>43</v>
      </c>
      <c r="C19" s="67" t="s">
        <v>101</v>
      </c>
      <c r="D19" s="60" t="s">
        <v>40</v>
      </c>
      <c r="E19" s="67" t="s">
        <v>132</v>
      </c>
      <c r="F19" s="59" t="s">
        <v>41</v>
      </c>
      <c r="G19" s="96">
        <f t="shared" si="1"/>
        <v>0.5</v>
      </c>
      <c r="H19" s="59">
        <v>17697</v>
      </c>
      <c r="I19" s="186" t="s">
        <v>149</v>
      </c>
      <c r="J19" s="62">
        <v>18</v>
      </c>
      <c r="K19" s="62">
        <f t="shared" si="18"/>
        <v>92024.400000000009</v>
      </c>
      <c r="L19" s="59"/>
      <c r="M19" s="62">
        <v>6</v>
      </c>
      <c r="N19" s="62">
        <v>3</v>
      </c>
      <c r="O19" s="62">
        <f t="shared" si="19"/>
        <v>0</v>
      </c>
      <c r="P19" s="64">
        <f t="shared" si="5"/>
        <v>30674.800000000003</v>
      </c>
      <c r="Q19" s="64">
        <f>K19/J19*N19</f>
        <v>15337.400000000001</v>
      </c>
      <c r="R19" s="62">
        <f t="shared" si="6"/>
        <v>11503.050000000001</v>
      </c>
      <c r="S19" s="62"/>
      <c r="T19" s="62">
        <v>3</v>
      </c>
      <c r="U19" s="62">
        <f t="shared" si="7"/>
        <v>1179.8</v>
      </c>
      <c r="V19" s="59"/>
      <c r="W19" s="72"/>
      <c r="X19" s="89">
        <v>4</v>
      </c>
      <c r="Y19" s="59"/>
      <c r="Z19" s="59">
        <v>2</v>
      </c>
      <c r="AA19" s="59"/>
      <c r="AB19" s="62"/>
      <c r="AC19" s="62">
        <f>H19*20%/J19*W19</f>
        <v>0</v>
      </c>
      <c r="AD19" s="64">
        <f>H19*20%/J19*X19*50%</f>
        <v>393.26666666666665</v>
      </c>
      <c r="AE19" s="73"/>
      <c r="AF19" s="64">
        <f>H19*25%/J19*Z19*50%</f>
        <v>245.79166666666666</v>
      </c>
      <c r="AG19" s="73"/>
      <c r="AH19" s="73"/>
      <c r="AI19" s="64"/>
      <c r="AJ19" s="73"/>
      <c r="AK19" s="64"/>
      <c r="AL19" s="73"/>
      <c r="AM19" s="73"/>
      <c r="AN19" s="57"/>
      <c r="AO19" s="62"/>
      <c r="AP19" s="62">
        <f t="shared" si="8"/>
        <v>5751.5250000000015</v>
      </c>
      <c r="AQ19" s="64">
        <f t="shared" si="9"/>
        <v>65085.633333333346</v>
      </c>
      <c r="AS19" s="82">
        <f t="shared" si="10"/>
        <v>0.44444444444444442</v>
      </c>
      <c r="AT19" s="82">
        <v>8</v>
      </c>
      <c r="AU19" s="184">
        <f t="shared" si="11"/>
        <v>15337.400000000001</v>
      </c>
      <c r="AV19" s="82">
        <f t="shared" si="12"/>
        <v>0</v>
      </c>
      <c r="AW19" s="82"/>
      <c r="AX19" s="82">
        <f t="shared" si="13"/>
        <v>0</v>
      </c>
      <c r="AY19" s="82">
        <f t="shared" si="14"/>
        <v>0</v>
      </c>
      <c r="AZ19" s="82"/>
      <c r="BA19" s="82">
        <f t="shared" si="15"/>
        <v>0</v>
      </c>
      <c r="BB19" s="82">
        <f t="shared" si="16"/>
        <v>0</v>
      </c>
      <c r="BC19" s="82"/>
      <c r="BD19" s="82">
        <f t="shared" si="17"/>
        <v>0</v>
      </c>
    </row>
    <row r="20" spans="1:56">
      <c r="A20" s="84">
        <v>8</v>
      </c>
      <c r="B20" s="67" t="s">
        <v>54</v>
      </c>
      <c r="C20" s="67" t="s">
        <v>101</v>
      </c>
      <c r="D20" s="60" t="s">
        <v>57</v>
      </c>
      <c r="E20" s="67" t="s">
        <v>129</v>
      </c>
      <c r="F20" s="74" t="s">
        <v>41</v>
      </c>
      <c r="G20" s="96">
        <f t="shared" si="1"/>
        <v>1.1666666666666665</v>
      </c>
      <c r="H20" s="59">
        <v>17697</v>
      </c>
      <c r="I20" s="185">
        <v>4.79</v>
      </c>
      <c r="J20" s="62">
        <v>18</v>
      </c>
      <c r="K20" s="62">
        <f t="shared" si="18"/>
        <v>84768.63</v>
      </c>
      <c r="L20" s="59">
        <v>21</v>
      </c>
      <c r="M20" s="64"/>
      <c r="N20" s="64"/>
      <c r="O20" s="62">
        <f t="shared" si="19"/>
        <v>98896.735000000015</v>
      </c>
      <c r="P20" s="64"/>
      <c r="Q20" s="64"/>
      <c r="R20" s="62">
        <f t="shared" si="6"/>
        <v>24724.183750000004</v>
      </c>
      <c r="S20" s="62"/>
      <c r="T20" s="62">
        <v>17</v>
      </c>
      <c r="U20" s="62">
        <f t="shared" si="7"/>
        <v>6685.5333333333328</v>
      </c>
      <c r="V20" s="59">
        <v>18</v>
      </c>
      <c r="W20" s="72"/>
      <c r="X20" s="73"/>
      <c r="Y20" s="73"/>
      <c r="Z20" s="73"/>
      <c r="AA20" s="73"/>
      <c r="AB20" s="62">
        <f>H20*25%/J20*V20*50%</f>
        <v>2212.125</v>
      </c>
      <c r="AC20" s="62">
        <f>H20*20%/J20*W20</f>
        <v>0</v>
      </c>
      <c r="AD20" s="88">
        <f>J20*20%/L20*Y20*50%</f>
        <v>0</v>
      </c>
      <c r="AE20" s="73"/>
      <c r="AF20" s="73"/>
      <c r="AG20" s="73"/>
      <c r="AH20" s="41">
        <v>2212</v>
      </c>
      <c r="AI20" s="64"/>
      <c r="AJ20" s="73"/>
      <c r="AK20" s="64"/>
      <c r="AL20" s="73"/>
      <c r="AM20" s="73"/>
      <c r="AN20" s="57"/>
      <c r="AO20" s="57"/>
      <c r="AP20" s="62">
        <f t="shared" si="8"/>
        <v>12362.091875000002</v>
      </c>
      <c r="AQ20" s="64">
        <f t="shared" si="9"/>
        <v>147092.66895833335</v>
      </c>
      <c r="AS20" s="82">
        <f t="shared" si="10"/>
        <v>1.1666666666666665</v>
      </c>
      <c r="AT20" s="82">
        <v>21</v>
      </c>
      <c r="AU20" s="184">
        <f t="shared" si="11"/>
        <v>37086.275625000002</v>
      </c>
      <c r="AV20" s="82">
        <f t="shared" si="12"/>
        <v>0</v>
      </c>
      <c r="AW20" s="82"/>
      <c r="AX20" s="82">
        <f t="shared" si="13"/>
        <v>0</v>
      </c>
      <c r="AY20" s="82">
        <f t="shared" si="14"/>
        <v>1.1666666666666665</v>
      </c>
      <c r="AZ20" s="82">
        <v>21</v>
      </c>
      <c r="BA20" s="82">
        <f t="shared" si="15"/>
        <v>34613.857250000001</v>
      </c>
      <c r="BB20" s="82">
        <f t="shared" si="16"/>
        <v>0</v>
      </c>
      <c r="BC20" s="82"/>
      <c r="BD20" s="82">
        <f t="shared" si="17"/>
        <v>0</v>
      </c>
    </row>
    <row r="21" spans="1:56">
      <c r="A21" s="84">
        <v>9</v>
      </c>
      <c r="B21" s="67" t="s">
        <v>100</v>
      </c>
      <c r="C21" s="67" t="s">
        <v>101</v>
      </c>
      <c r="D21" s="59" t="s">
        <v>44</v>
      </c>
      <c r="E21" s="69" t="s">
        <v>134</v>
      </c>
      <c r="F21" s="67" t="s">
        <v>38</v>
      </c>
      <c r="G21" s="96">
        <f t="shared" si="1"/>
        <v>0.5</v>
      </c>
      <c r="H21" s="59">
        <v>17697</v>
      </c>
      <c r="I21" s="185">
        <v>4.7300000000000004</v>
      </c>
      <c r="J21" s="62">
        <v>18</v>
      </c>
      <c r="K21" s="62">
        <f t="shared" si="18"/>
        <v>83706.810000000012</v>
      </c>
      <c r="L21" s="59">
        <v>3</v>
      </c>
      <c r="M21" s="64">
        <v>4</v>
      </c>
      <c r="N21" s="64">
        <v>2</v>
      </c>
      <c r="O21" s="62">
        <f t="shared" si="19"/>
        <v>13951.135000000002</v>
      </c>
      <c r="P21" s="64">
        <f>K21/J21*M21</f>
        <v>18601.513333333336</v>
      </c>
      <c r="Q21" s="64">
        <f>K21/J21*N21</f>
        <v>9300.756666666668</v>
      </c>
      <c r="R21" s="62">
        <f t="shared" si="6"/>
        <v>10463.351250000002</v>
      </c>
      <c r="S21" s="62"/>
      <c r="T21" s="62">
        <v>3</v>
      </c>
      <c r="U21" s="62">
        <f t="shared" si="7"/>
        <v>1179.8</v>
      </c>
      <c r="V21" s="73"/>
      <c r="W21" s="72"/>
      <c r="X21" s="73"/>
      <c r="Y21" s="73"/>
      <c r="Z21" s="73"/>
      <c r="AA21" s="73"/>
      <c r="AB21" s="62"/>
      <c r="AC21" s="62">
        <f>H21*20%/J21*W21</f>
        <v>0</v>
      </c>
      <c r="AD21" s="73"/>
      <c r="AE21" s="73"/>
      <c r="AF21" s="73"/>
      <c r="AG21" s="73"/>
      <c r="AH21" s="73"/>
      <c r="AI21" s="64"/>
      <c r="AJ21" s="73"/>
      <c r="AK21" s="64"/>
      <c r="AL21" s="73"/>
      <c r="AM21" s="73"/>
      <c r="AN21" s="57"/>
      <c r="AO21" s="62">
        <v>3539</v>
      </c>
      <c r="AP21" s="62">
        <f t="shared" si="8"/>
        <v>5231.6756250000008</v>
      </c>
      <c r="AQ21" s="64">
        <f t="shared" si="9"/>
        <v>62267.231875000012</v>
      </c>
      <c r="AS21" s="82">
        <f t="shared" si="10"/>
        <v>0.44444444444444442</v>
      </c>
      <c r="AT21" s="82">
        <v>8</v>
      </c>
      <c r="AU21" s="184">
        <f t="shared" si="11"/>
        <v>13951.135000000002</v>
      </c>
      <c r="AV21" s="82">
        <f t="shared" si="12"/>
        <v>0</v>
      </c>
      <c r="AW21" s="82"/>
      <c r="AX21" s="82">
        <f t="shared" si="13"/>
        <v>0</v>
      </c>
      <c r="AY21" s="82">
        <f t="shared" si="14"/>
        <v>0</v>
      </c>
      <c r="AZ21" s="82"/>
      <c r="BA21" s="82">
        <f t="shared" si="15"/>
        <v>0</v>
      </c>
      <c r="BB21" s="82">
        <f t="shared" si="16"/>
        <v>0</v>
      </c>
      <c r="BC21" s="82"/>
      <c r="BD21" s="82">
        <f t="shared" si="17"/>
        <v>0</v>
      </c>
    </row>
    <row r="22" spans="1:56">
      <c r="A22" s="84">
        <v>10</v>
      </c>
      <c r="B22" s="59" t="s">
        <v>85</v>
      </c>
      <c r="C22" s="75" t="s">
        <v>101</v>
      </c>
      <c r="D22" s="60" t="s">
        <v>99</v>
      </c>
      <c r="E22" s="69" t="s">
        <v>135</v>
      </c>
      <c r="F22" s="67" t="s">
        <v>48</v>
      </c>
      <c r="G22" s="96">
        <f t="shared" si="1"/>
        <v>0.33333333333333331</v>
      </c>
      <c r="H22" s="59">
        <v>17697</v>
      </c>
      <c r="I22" s="185">
        <v>4.8099999999999996</v>
      </c>
      <c r="J22" s="62">
        <v>18</v>
      </c>
      <c r="K22" s="62">
        <f t="shared" si="18"/>
        <v>85122.569999999992</v>
      </c>
      <c r="L22" s="57"/>
      <c r="M22" s="64">
        <v>3</v>
      </c>
      <c r="N22" s="64">
        <v>3</v>
      </c>
      <c r="O22" s="62"/>
      <c r="P22" s="64">
        <f>K22/J22*M22</f>
        <v>14187.094999999998</v>
      </c>
      <c r="Q22" s="64">
        <f>K22/J22*N22</f>
        <v>14187.094999999998</v>
      </c>
      <c r="R22" s="62">
        <f t="shared" si="6"/>
        <v>7093.5474999999988</v>
      </c>
      <c r="S22" s="57"/>
      <c r="T22" s="57">
        <v>9</v>
      </c>
      <c r="U22" s="62">
        <f t="shared" si="7"/>
        <v>3539.3999999999996</v>
      </c>
      <c r="V22" s="73"/>
      <c r="W22" s="73"/>
      <c r="X22" s="62">
        <v>3</v>
      </c>
      <c r="Y22" s="73"/>
      <c r="Z22" s="59">
        <v>2</v>
      </c>
      <c r="AA22" s="73"/>
      <c r="AB22" s="62">
        <f>H22*25%/J22*V22*50%</f>
        <v>0</v>
      </c>
      <c r="AC22" s="62"/>
      <c r="AD22" s="64">
        <f>H22*20%/J22*X22*50%</f>
        <v>294.95</v>
      </c>
      <c r="AE22" s="73"/>
      <c r="AF22" s="73"/>
      <c r="AG22" s="73"/>
      <c r="AH22" s="73"/>
      <c r="AI22" s="73"/>
      <c r="AJ22" s="89"/>
      <c r="AK22" s="64"/>
      <c r="AL22" s="89">
        <v>2655</v>
      </c>
      <c r="AM22" s="73"/>
      <c r="AN22" s="57"/>
      <c r="AO22" s="57"/>
      <c r="AP22" s="62">
        <f t="shared" si="8"/>
        <v>3546.7737499999998</v>
      </c>
      <c r="AQ22" s="64">
        <f t="shared" si="9"/>
        <v>45503.861249999994</v>
      </c>
      <c r="AS22" s="82">
        <f t="shared" si="10"/>
        <v>1.0555555555555556</v>
      </c>
      <c r="AT22" s="82">
        <v>19</v>
      </c>
      <c r="AU22" s="184">
        <f t="shared" si="11"/>
        <v>33694.350624999992</v>
      </c>
      <c r="AV22" s="82">
        <f t="shared" si="12"/>
        <v>1.0555555555555556</v>
      </c>
      <c r="AW22" s="82">
        <v>19</v>
      </c>
      <c r="AX22" s="82">
        <f t="shared" si="13"/>
        <v>26955.480499999998</v>
      </c>
      <c r="AY22" s="82">
        <f t="shared" si="14"/>
        <v>0</v>
      </c>
      <c r="AZ22" s="82"/>
      <c r="BA22" s="82">
        <f t="shared" si="15"/>
        <v>0</v>
      </c>
      <c r="BB22" s="82">
        <f t="shared" si="16"/>
        <v>0</v>
      </c>
      <c r="BC22" s="82"/>
      <c r="BD22" s="82">
        <f t="shared" si="17"/>
        <v>0</v>
      </c>
    </row>
    <row r="23" spans="1:56">
      <c r="A23" s="84"/>
      <c r="B23" s="71" t="s">
        <v>42</v>
      </c>
      <c r="C23" s="71" t="s">
        <v>101</v>
      </c>
      <c r="D23" s="76" t="s">
        <v>61</v>
      </c>
      <c r="E23" s="74" t="s">
        <v>135</v>
      </c>
      <c r="F23" s="67" t="s">
        <v>93</v>
      </c>
      <c r="G23" s="96">
        <f t="shared" si="1"/>
        <v>0.88888888888888884</v>
      </c>
      <c r="H23" s="59">
        <v>17697</v>
      </c>
      <c r="I23" s="185">
        <v>4.38</v>
      </c>
      <c r="J23" s="62">
        <v>18</v>
      </c>
      <c r="K23" s="62">
        <f t="shared" si="18"/>
        <v>77512.86</v>
      </c>
      <c r="L23" s="57"/>
      <c r="M23" s="64">
        <v>13</v>
      </c>
      <c r="N23" s="64">
        <v>3</v>
      </c>
      <c r="O23" s="64">
        <f t="shared" si="19"/>
        <v>0</v>
      </c>
      <c r="P23" s="64">
        <f>K23/J23*M23</f>
        <v>55981.510000000009</v>
      </c>
      <c r="Q23" s="64"/>
      <c r="R23" s="62">
        <f t="shared" si="6"/>
        <v>13995.377500000002</v>
      </c>
      <c r="S23" s="57"/>
      <c r="T23" s="57"/>
      <c r="U23" s="62">
        <f t="shared" si="7"/>
        <v>0</v>
      </c>
      <c r="V23" s="64"/>
      <c r="W23" s="64"/>
      <c r="X23" s="64">
        <v>8</v>
      </c>
      <c r="Y23" s="73"/>
      <c r="Z23" s="59">
        <v>3</v>
      </c>
      <c r="AA23" s="73"/>
      <c r="AB23" s="62"/>
      <c r="AC23" s="62">
        <f>H23*20%/J23*W23</f>
        <v>0</v>
      </c>
      <c r="AD23" s="73"/>
      <c r="AE23" s="73"/>
      <c r="AF23" s="73"/>
      <c r="AG23" s="73"/>
      <c r="AH23" s="73"/>
      <c r="AI23" s="73"/>
      <c r="AJ23" s="73"/>
      <c r="AK23" s="64"/>
      <c r="AL23" s="73"/>
      <c r="AM23" s="73"/>
      <c r="AN23" s="57"/>
      <c r="AO23" s="57">
        <v>3539</v>
      </c>
      <c r="AP23" s="62">
        <f t="shared" si="8"/>
        <v>6997.6887500000012</v>
      </c>
      <c r="AQ23" s="64">
        <f t="shared" si="9"/>
        <v>80513.576250000013</v>
      </c>
      <c r="AS23" s="82">
        <f t="shared" si="10"/>
        <v>0</v>
      </c>
      <c r="AT23" s="82"/>
      <c r="AU23" s="184">
        <f t="shared" si="11"/>
        <v>0</v>
      </c>
      <c r="AV23" s="82">
        <f t="shared" si="12"/>
        <v>0</v>
      </c>
      <c r="AW23" s="82"/>
      <c r="AX23" s="82">
        <f t="shared" si="13"/>
        <v>0</v>
      </c>
      <c r="AY23" s="82">
        <f t="shared" si="14"/>
        <v>0</v>
      </c>
      <c r="AZ23" s="82"/>
      <c r="BA23" s="82">
        <f t="shared" si="15"/>
        <v>0</v>
      </c>
      <c r="BB23" s="82">
        <f t="shared" si="16"/>
        <v>0</v>
      </c>
      <c r="BC23" s="82"/>
      <c r="BD23" s="82">
        <f t="shared" si="17"/>
        <v>0</v>
      </c>
    </row>
    <row r="24" spans="1:56">
      <c r="A24" s="84">
        <v>11</v>
      </c>
      <c r="B24" s="67" t="s">
        <v>147</v>
      </c>
      <c r="C24" s="67" t="s">
        <v>101</v>
      </c>
      <c r="D24" s="60" t="s">
        <v>37</v>
      </c>
      <c r="E24" s="67" t="s">
        <v>136</v>
      </c>
      <c r="F24" s="74" t="s">
        <v>38</v>
      </c>
      <c r="G24" s="96">
        <f t="shared" si="1"/>
        <v>1.0555555555555556</v>
      </c>
      <c r="H24" s="59">
        <v>17697</v>
      </c>
      <c r="I24" s="185">
        <v>5.41</v>
      </c>
      <c r="J24" s="62">
        <v>18</v>
      </c>
      <c r="K24" s="62">
        <f t="shared" si="18"/>
        <v>95740.77</v>
      </c>
      <c r="L24" s="57">
        <v>19</v>
      </c>
      <c r="M24" s="64"/>
      <c r="N24" s="64"/>
      <c r="O24" s="64">
        <f t="shared" si="19"/>
        <v>101059.70166666668</v>
      </c>
      <c r="P24" s="64"/>
      <c r="Q24" s="64"/>
      <c r="R24" s="62">
        <f t="shared" si="6"/>
        <v>25264.925416666669</v>
      </c>
      <c r="S24" s="62">
        <f>K24*0.3</f>
        <v>28722.231</v>
      </c>
      <c r="T24" s="57"/>
      <c r="U24" s="62">
        <f t="shared" si="7"/>
        <v>0</v>
      </c>
      <c r="V24" s="73"/>
      <c r="W24" s="64"/>
      <c r="X24" s="73"/>
      <c r="Y24" s="73"/>
      <c r="Z24" s="73"/>
      <c r="AA24" s="73"/>
      <c r="AB24" s="62"/>
      <c r="AC24" s="62">
        <f>H24*20%/J24*W24</f>
        <v>0</v>
      </c>
      <c r="AD24" s="73"/>
      <c r="AE24" s="73"/>
      <c r="AF24" s="73"/>
      <c r="AG24" s="73"/>
      <c r="AH24" s="41">
        <v>2212</v>
      </c>
      <c r="AI24" s="41"/>
      <c r="AJ24" s="73"/>
      <c r="AK24" s="64"/>
      <c r="AL24" s="73"/>
      <c r="AM24" s="73"/>
      <c r="AN24" s="57"/>
      <c r="AO24" s="57"/>
      <c r="AP24" s="62">
        <f t="shared" si="8"/>
        <v>12632.462708333334</v>
      </c>
      <c r="AQ24" s="64">
        <f t="shared" si="9"/>
        <v>169891.32079166669</v>
      </c>
      <c r="AS24" s="82">
        <f t="shared" si="10"/>
        <v>1.0555555555555556</v>
      </c>
      <c r="AT24" s="82">
        <v>19</v>
      </c>
      <c r="AU24" s="184">
        <f t="shared" si="11"/>
        <v>37897.388124999998</v>
      </c>
      <c r="AV24" s="82">
        <f t="shared" si="12"/>
        <v>0</v>
      </c>
      <c r="AW24" s="82"/>
      <c r="AX24" s="82">
        <f t="shared" si="13"/>
        <v>0</v>
      </c>
      <c r="AY24" s="82">
        <f t="shared" si="14"/>
        <v>0</v>
      </c>
      <c r="AZ24" s="82"/>
      <c r="BA24" s="82">
        <f t="shared" si="15"/>
        <v>0</v>
      </c>
      <c r="BB24" s="82">
        <f t="shared" si="16"/>
        <v>0</v>
      </c>
      <c r="BC24" s="82"/>
      <c r="BD24" s="82">
        <f t="shared" si="17"/>
        <v>0</v>
      </c>
    </row>
    <row r="25" spans="1:56">
      <c r="A25" s="84">
        <v>12</v>
      </c>
      <c r="B25" s="59" t="s">
        <v>154</v>
      </c>
      <c r="C25" s="59" t="s">
        <v>101</v>
      </c>
      <c r="D25" s="59" t="s">
        <v>39</v>
      </c>
      <c r="E25" s="59" t="s">
        <v>137</v>
      </c>
      <c r="F25" s="59" t="s">
        <v>38</v>
      </c>
      <c r="G25" s="96">
        <f t="shared" si="1"/>
        <v>0.33333333333333331</v>
      </c>
      <c r="H25" s="59">
        <v>17697</v>
      </c>
      <c r="I25" s="185">
        <v>5.41</v>
      </c>
      <c r="J25" s="62">
        <v>18</v>
      </c>
      <c r="K25" s="62">
        <f t="shared" ref="K25" si="20">H25*I25</f>
        <v>95740.77</v>
      </c>
      <c r="L25" s="62"/>
      <c r="M25" s="62">
        <v>6</v>
      </c>
      <c r="N25" s="62"/>
      <c r="O25" s="64"/>
      <c r="P25" s="64">
        <f t="shared" ref="P25" si="21">K25/J25*M25</f>
        <v>31913.590000000004</v>
      </c>
      <c r="Q25" s="64">
        <f t="shared" ref="Q25" si="22">K25/J25*N25</f>
        <v>0</v>
      </c>
      <c r="R25" s="62">
        <f t="shared" ref="R25" si="23">(O25+P25+Q25)*0.25</f>
        <v>7978.3975000000009</v>
      </c>
      <c r="S25" s="57"/>
      <c r="T25" s="57">
        <v>2</v>
      </c>
      <c r="U25" s="62">
        <f t="shared" si="7"/>
        <v>786.5333333333333</v>
      </c>
      <c r="V25" s="73"/>
      <c r="W25" s="73"/>
      <c r="X25" s="89">
        <v>3</v>
      </c>
      <c r="Y25" s="64"/>
      <c r="Z25" s="59"/>
      <c r="AA25" s="73"/>
      <c r="AB25" s="62"/>
      <c r="AC25" s="73"/>
      <c r="AD25" s="64">
        <f>H25*20%/J25*X25*50%</f>
        <v>294.95</v>
      </c>
      <c r="AE25" s="64">
        <f t="shared" ref="AE25:AE31" si="24">H25*25%/J25*Y25</f>
        <v>0</v>
      </c>
      <c r="AF25" s="64">
        <f>H25*25%/J25*Z25*50%</f>
        <v>0</v>
      </c>
      <c r="AG25" s="73"/>
      <c r="AH25" s="73"/>
      <c r="AI25" s="73"/>
      <c r="AJ25" s="73"/>
      <c r="AK25" s="64"/>
      <c r="AL25" s="73"/>
      <c r="AM25" s="73"/>
      <c r="AN25" s="57"/>
      <c r="AO25" s="57"/>
      <c r="AP25" s="62">
        <f t="shared" ref="AP25" si="25">(O25+P25+Q25+R25)*0.1</f>
        <v>3989.1987500000005</v>
      </c>
      <c r="AQ25" s="64">
        <f t="shared" si="9"/>
        <v>44962.669583333336</v>
      </c>
      <c r="AS25" s="82">
        <f t="shared" si="10"/>
        <v>0.33333333333333331</v>
      </c>
      <c r="AT25" s="82">
        <v>6</v>
      </c>
      <c r="AU25" s="184">
        <f t="shared" si="11"/>
        <v>11967.596250000001</v>
      </c>
      <c r="AV25" s="82">
        <f t="shared" si="12"/>
        <v>0</v>
      </c>
      <c r="AW25" s="82"/>
      <c r="AX25" s="82">
        <f t="shared" si="13"/>
        <v>0</v>
      </c>
      <c r="AY25" s="82">
        <f t="shared" si="14"/>
        <v>0</v>
      </c>
      <c r="AZ25" s="82"/>
      <c r="BA25" s="82">
        <f t="shared" si="15"/>
        <v>0</v>
      </c>
      <c r="BB25" s="82">
        <f t="shared" si="16"/>
        <v>0.33333333333333331</v>
      </c>
      <c r="BC25" s="82">
        <v>6</v>
      </c>
      <c r="BD25" s="82">
        <f t="shared" si="17"/>
        <v>12765.436000000002</v>
      </c>
    </row>
    <row r="26" spans="1:56">
      <c r="A26" s="84">
        <v>12</v>
      </c>
      <c r="B26" s="59" t="s">
        <v>155</v>
      </c>
      <c r="C26" s="59" t="s">
        <v>101</v>
      </c>
      <c r="D26" s="59" t="s">
        <v>39</v>
      </c>
      <c r="E26" s="59" t="s">
        <v>137</v>
      </c>
      <c r="F26" s="59" t="s">
        <v>38</v>
      </c>
      <c r="G26" s="96">
        <f t="shared" si="1"/>
        <v>0.16666666666666666</v>
      </c>
      <c r="H26" s="59">
        <v>17697</v>
      </c>
      <c r="I26" s="185">
        <v>5.41</v>
      </c>
      <c r="J26" s="62">
        <v>18</v>
      </c>
      <c r="K26" s="62">
        <f t="shared" si="18"/>
        <v>95740.77</v>
      </c>
      <c r="L26" s="62"/>
      <c r="M26" s="62">
        <v>2</v>
      </c>
      <c r="N26" s="62">
        <v>1</v>
      </c>
      <c r="O26" s="64"/>
      <c r="P26" s="64">
        <f t="shared" ref="P26:P35" si="26">K26/J26*M26</f>
        <v>10637.863333333335</v>
      </c>
      <c r="Q26" s="64">
        <f t="shared" ref="Q26:Q37" si="27">K26/J26*N26</f>
        <v>5318.9316666666673</v>
      </c>
      <c r="R26" s="62">
        <f t="shared" si="6"/>
        <v>3989.1987500000005</v>
      </c>
      <c r="S26" s="57"/>
      <c r="T26" s="57"/>
      <c r="U26" s="62">
        <f t="shared" si="7"/>
        <v>0</v>
      </c>
      <c r="V26" s="73"/>
      <c r="W26" s="73"/>
      <c r="X26" s="89">
        <v>2</v>
      </c>
      <c r="Y26" s="64"/>
      <c r="Z26" s="59"/>
      <c r="AA26" s="73"/>
      <c r="AB26" s="62"/>
      <c r="AC26" s="73"/>
      <c r="AD26" s="64">
        <f>H26*20%/J26*X26*50%</f>
        <v>196.63333333333333</v>
      </c>
      <c r="AE26" s="64">
        <f t="shared" si="24"/>
        <v>0</v>
      </c>
      <c r="AF26" s="64">
        <f>H26*25%/J26*Z26*50%</f>
        <v>0</v>
      </c>
      <c r="AG26" s="73"/>
      <c r="AH26" s="73"/>
      <c r="AI26" s="73"/>
      <c r="AJ26" s="73"/>
      <c r="AK26" s="64"/>
      <c r="AL26" s="73"/>
      <c r="AM26" s="73"/>
      <c r="AN26" s="57"/>
      <c r="AO26" s="57"/>
      <c r="AP26" s="62">
        <f t="shared" si="8"/>
        <v>1994.5993750000002</v>
      </c>
      <c r="AQ26" s="64">
        <f t="shared" si="9"/>
        <v>22137.226458333338</v>
      </c>
      <c r="AS26" s="82">
        <f t="shared" si="10"/>
        <v>0.16666666666666666</v>
      </c>
      <c r="AT26" s="82">
        <v>3</v>
      </c>
      <c r="AU26" s="184">
        <f t="shared" si="11"/>
        <v>5983.7981250000003</v>
      </c>
      <c r="AV26" s="82">
        <f t="shared" si="12"/>
        <v>0</v>
      </c>
      <c r="AW26" s="82"/>
      <c r="AX26" s="82">
        <f t="shared" si="13"/>
        <v>0</v>
      </c>
      <c r="AY26" s="82">
        <f t="shared" si="14"/>
        <v>0</v>
      </c>
      <c r="AZ26" s="82"/>
      <c r="BA26" s="82">
        <f t="shared" si="15"/>
        <v>0</v>
      </c>
      <c r="BB26" s="82">
        <f t="shared" si="16"/>
        <v>0.16666666666666666</v>
      </c>
      <c r="BC26" s="82">
        <v>3</v>
      </c>
      <c r="BD26" s="82">
        <f t="shared" si="17"/>
        <v>6382.7180000000008</v>
      </c>
    </row>
    <row r="27" spans="1:56">
      <c r="A27" s="84">
        <v>13</v>
      </c>
      <c r="B27" s="59" t="s">
        <v>49</v>
      </c>
      <c r="C27" s="59" t="s">
        <v>56</v>
      </c>
      <c r="D27" s="59" t="s">
        <v>117</v>
      </c>
      <c r="E27" s="57" t="s">
        <v>138</v>
      </c>
      <c r="F27" s="59" t="s">
        <v>98</v>
      </c>
      <c r="G27" s="96">
        <f t="shared" si="1"/>
        <v>0.66666666666666663</v>
      </c>
      <c r="H27" s="59">
        <v>17697</v>
      </c>
      <c r="I27" s="185">
        <v>3.57</v>
      </c>
      <c r="J27" s="59">
        <v>18</v>
      </c>
      <c r="K27" s="62">
        <f t="shared" si="18"/>
        <v>63178.289999999994</v>
      </c>
      <c r="L27" s="62"/>
      <c r="M27" s="62">
        <v>9</v>
      </c>
      <c r="N27" s="62">
        <v>3</v>
      </c>
      <c r="O27" s="64"/>
      <c r="P27" s="64">
        <f t="shared" si="26"/>
        <v>31589.144999999997</v>
      </c>
      <c r="Q27" s="64">
        <f t="shared" si="27"/>
        <v>10529.715</v>
      </c>
      <c r="R27" s="62">
        <f t="shared" si="6"/>
        <v>10529.715</v>
      </c>
      <c r="S27" s="57"/>
      <c r="T27" s="57">
        <v>4</v>
      </c>
      <c r="U27" s="62">
        <f t="shared" si="7"/>
        <v>1573.0666666666666</v>
      </c>
      <c r="V27" s="73"/>
      <c r="W27" s="73"/>
      <c r="X27" s="64"/>
      <c r="Y27" s="64"/>
      <c r="Z27" s="59"/>
      <c r="AA27" s="73"/>
      <c r="AB27" s="62"/>
      <c r="AC27" s="73"/>
      <c r="AD27" s="88"/>
      <c r="AE27" s="64">
        <f t="shared" si="24"/>
        <v>0</v>
      </c>
      <c r="AF27" s="73"/>
      <c r="AG27" s="73"/>
      <c r="AH27" s="73"/>
      <c r="AI27" s="64"/>
      <c r="AJ27" s="89">
        <v>2655</v>
      </c>
      <c r="AK27" s="64"/>
      <c r="AL27" s="73"/>
      <c r="AM27" s="64"/>
      <c r="AN27" s="41">
        <v>1770</v>
      </c>
      <c r="AO27" s="62"/>
      <c r="AP27" s="62">
        <f t="shared" si="8"/>
        <v>5264.8575000000001</v>
      </c>
      <c r="AQ27" s="64">
        <f t="shared" si="9"/>
        <v>63911.499166666661</v>
      </c>
      <c r="AS27" s="82">
        <f t="shared" si="10"/>
        <v>0.61111111111111105</v>
      </c>
      <c r="AT27" s="82">
        <v>11</v>
      </c>
      <c r="AU27" s="184">
        <f t="shared" si="11"/>
        <v>14478.358124999997</v>
      </c>
      <c r="AV27" s="82">
        <f t="shared" si="12"/>
        <v>0</v>
      </c>
      <c r="AW27" s="82"/>
      <c r="AX27" s="82">
        <f t="shared" si="13"/>
        <v>0</v>
      </c>
      <c r="AY27" s="82">
        <f t="shared" si="14"/>
        <v>0</v>
      </c>
      <c r="AZ27" s="82"/>
      <c r="BA27" s="82">
        <f t="shared" si="15"/>
        <v>0</v>
      </c>
      <c r="BB27" s="82">
        <f t="shared" si="16"/>
        <v>0</v>
      </c>
      <c r="BC27" s="82"/>
      <c r="BD27" s="82">
        <f t="shared" si="17"/>
        <v>0</v>
      </c>
    </row>
    <row r="28" spans="1:56">
      <c r="A28" s="84">
        <v>14</v>
      </c>
      <c r="B28" s="59" t="s">
        <v>154</v>
      </c>
      <c r="C28" s="59" t="s">
        <v>101</v>
      </c>
      <c r="D28" s="59" t="s">
        <v>40</v>
      </c>
      <c r="E28" s="57" t="s">
        <v>148</v>
      </c>
      <c r="F28" s="59" t="s">
        <v>41</v>
      </c>
      <c r="G28" s="96">
        <f t="shared" si="1"/>
        <v>0.72222222222222221</v>
      </c>
      <c r="H28" s="59">
        <v>17697</v>
      </c>
      <c r="I28" s="185">
        <v>5.12</v>
      </c>
      <c r="J28" s="62">
        <v>18</v>
      </c>
      <c r="K28" s="62">
        <f t="shared" ref="K28" si="28">H28*I28</f>
        <v>90608.639999999999</v>
      </c>
      <c r="L28" s="62"/>
      <c r="M28" s="62">
        <v>8</v>
      </c>
      <c r="N28" s="62">
        <v>5</v>
      </c>
      <c r="O28" s="64"/>
      <c r="P28" s="64">
        <f t="shared" ref="P28" si="29">K28/J28*M28</f>
        <v>40270.506666666668</v>
      </c>
      <c r="Q28" s="64">
        <f t="shared" ref="Q28" si="30">K28/J28*N28</f>
        <v>25169.066666666666</v>
      </c>
      <c r="R28" s="62">
        <f t="shared" ref="R28" si="31">(O28+P28+Q28)*0.25</f>
        <v>16359.893333333333</v>
      </c>
      <c r="S28" s="57"/>
      <c r="T28" s="57">
        <v>10</v>
      </c>
      <c r="U28" s="62">
        <f t="shared" si="7"/>
        <v>3932.6666666666665</v>
      </c>
      <c r="V28" s="73"/>
      <c r="W28" s="73"/>
      <c r="X28" s="89">
        <v>8</v>
      </c>
      <c r="Y28" s="64"/>
      <c r="Z28" s="59">
        <v>4</v>
      </c>
      <c r="AA28" s="73"/>
      <c r="AB28" s="62"/>
      <c r="AC28" s="73"/>
      <c r="AD28" s="64">
        <f>H28*20%/J28*X28*50%</f>
        <v>786.5333333333333</v>
      </c>
      <c r="AE28" s="64">
        <f t="shared" si="24"/>
        <v>0</v>
      </c>
      <c r="AF28" s="73"/>
      <c r="AG28" s="41"/>
      <c r="AH28" s="73"/>
      <c r="AI28" s="64"/>
      <c r="AJ28" s="89">
        <v>2655</v>
      </c>
      <c r="AK28" s="64"/>
      <c r="AL28" s="73"/>
      <c r="AM28" s="73"/>
      <c r="AN28" s="57"/>
      <c r="AO28" s="57">
        <v>3539</v>
      </c>
      <c r="AP28" s="62">
        <f t="shared" ref="AP28" si="32">(O28+P28+Q28+R28)*0.1</f>
        <v>8179.9466666666676</v>
      </c>
      <c r="AQ28" s="64">
        <f t="shared" si="9"/>
        <v>100892.61333333336</v>
      </c>
      <c r="AS28" s="82">
        <f t="shared" si="10"/>
        <v>0.55555555555555558</v>
      </c>
      <c r="AT28" s="82">
        <v>10</v>
      </c>
      <c r="AU28" s="184">
        <f t="shared" si="11"/>
        <v>18876.8</v>
      </c>
      <c r="AV28" s="82">
        <f t="shared" si="12"/>
        <v>0</v>
      </c>
      <c r="AW28" s="82"/>
      <c r="AX28" s="82">
        <f t="shared" si="13"/>
        <v>0</v>
      </c>
      <c r="AY28" s="82">
        <f t="shared" si="14"/>
        <v>0.72222222222222221</v>
      </c>
      <c r="AZ28" s="82">
        <v>13</v>
      </c>
      <c r="BA28" s="82">
        <f t="shared" si="15"/>
        <v>22903.850666666665</v>
      </c>
      <c r="BB28" s="82">
        <f t="shared" si="16"/>
        <v>0</v>
      </c>
      <c r="BC28" s="82"/>
      <c r="BD28" s="82">
        <f t="shared" si="17"/>
        <v>0</v>
      </c>
    </row>
    <row r="29" spans="1:56">
      <c r="A29" s="84">
        <v>14</v>
      </c>
      <c r="B29" s="59" t="s">
        <v>155</v>
      </c>
      <c r="C29" s="59" t="s">
        <v>101</v>
      </c>
      <c r="D29" s="59" t="s">
        <v>40</v>
      </c>
      <c r="E29" s="57" t="s">
        <v>148</v>
      </c>
      <c r="F29" s="59" t="s">
        <v>41</v>
      </c>
      <c r="G29" s="96">
        <f t="shared" si="1"/>
        <v>0.77777777777777768</v>
      </c>
      <c r="H29" s="59">
        <v>17697</v>
      </c>
      <c r="I29" s="185">
        <v>5.12</v>
      </c>
      <c r="J29" s="62">
        <v>18</v>
      </c>
      <c r="K29" s="62">
        <f t="shared" si="18"/>
        <v>90608.639999999999</v>
      </c>
      <c r="L29" s="62"/>
      <c r="M29" s="62">
        <v>7</v>
      </c>
      <c r="N29" s="62">
        <v>7</v>
      </c>
      <c r="O29" s="64"/>
      <c r="P29" s="64">
        <f t="shared" si="26"/>
        <v>35236.693333333336</v>
      </c>
      <c r="Q29" s="64">
        <f t="shared" si="27"/>
        <v>35236.693333333336</v>
      </c>
      <c r="R29" s="62">
        <f t="shared" si="6"/>
        <v>17618.346666666668</v>
      </c>
      <c r="S29" s="57"/>
      <c r="T29" s="57"/>
      <c r="U29" s="62">
        <f t="shared" si="7"/>
        <v>0</v>
      </c>
      <c r="V29" s="73"/>
      <c r="W29" s="73"/>
      <c r="X29" s="89">
        <v>7</v>
      </c>
      <c r="Y29" s="64"/>
      <c r="Z29" s="59">
        <v>6</v>
      </c>
      <c r="AA29" s="73"/>
      <c r="AB29" s="62"/>
      <c r="AC29" s="73"/>
      <c r="AD29" s="64">
        <f>H29*20%/J29*X29*50%</f>
        <v>688.2166666666667</v>
      </c>
      <c r="AE29" s="64">
        <f t="shared" si="24"/>
        <v>0</v>
      </c>
      <c r="AF29" s="73"/>
      <c r="AG29" s="41"/>
      <c r="AH29" s="73"/>
      <c r="AI29" s="64"/>
      <c r="AJ29" s="89"/>
      <c r="AK29" s="64"/>
      <c r="AL29" s="73"/>
      <c r="AM29" s="73"/>
      <c r="AN29" s="57"/>
      <c r="AO29" s="57"/>
      <c r="AP29" s="62">
        <f t="shared" si="8"/>
        <v>8809.1733333333341</v>
      </c>
      <c r="AQ29" s="64">
        <f t="shared" si="9"/>
        <v>97589.123333333337</v>
      </c>
      <c r="AS29" s="82">
        <f t="shared" si="10"/>
        <v>0.55555555555555558</v>
      </c>
      <c r="AT29" s="82">
        <v>10</v>
      </c>
      <c r="AU29" s="184">
        <f t="shared" si="11"/>
        <v>18876.8</v>
      </c>
      <c r="AV29" s="82">
        <f t="shared" si="12"/>
        <v>0</v>
      </c>
      <c r="AW29" s="82"/>
      <c r="AX29" s="82">
        <f t="shared" si="13"/>
        <v>0</v>
      </c>
      <c r="AY29" s="82">
        <f t="shared" si="14"/>
        <v>0.77777777777777768</v>
      </c>
      <c r="AZ29" s="82">
        <v>14</v>
      </c>
      <c r="BA29" s="82">
        <f t="shared" si="15"/>
        <v>24665.685333333335</v>
      </c>
      <c r="BB29" s="82">
        <f t="shared" si="16"/>
        <v>0</v>
      </c>
      <c r="BC29" s="82"/>
      <c r="BD29" s="82">
        <f t="shared" si="17"/>
        <v>0</v>
      </c>
    </row>
    <row r="30" spans="1:56" ht="15" customHeight="1">
      <c r="A30" s="84">
        <v>15</v>
      </c>
      <c r="B30" s="59" t="s">
        <v>49</v>
      </c>
      <c r="C30" s="59" t="s">
        <v>101</v>
      </c>
      <c r="D30" s="59" t="s">
        <v>40</v>
      </c>
      <c r="E30" s="57" t="s">
        <v>139</v>
      </c>
      <c r="F30" s="59" t="s">
        <v>41</v>
      </c>
      <c r="G30" s="96">
        <f t="shared" si="1"/>
        <v>0.38888888888888884</v>
      </c>
      <c r="H30" s="59">
        <v>17697</v>
      </c>
      <c r="I30" s="185">
        <v>5.2</v>
      </c>
      <c r="J30" s="59">
        <v>18</v>
      </c>
      <c r="K30" s="62">
        <f t="shared" ref="K30" si="33">H30*I30</f>
        <v>92024.400000000009</v>
      </c>
      <c r="L30" s="62">
        <v>0</v>
      </c>
      <c r="M30" s="62">
        <v>6</v>
      </c>
      <c r="N30" s="62">
        <v>1</v>
      </c>
      <c r="O30" s="64">
        <f t="shared" ref="O30" si="34">K30/J30*L30</f>
        <v>0</v>
      </c>
      <c r="P30" s="64">
        <f t="shared" ref="P30" si="35">K30/J30*M30</f>
        <v>30674.800000000003</v>
      </c>
      <c r="Q30" s="64">
        <f t="shared" ref="Q30" si="36">K30/J30*N30</f>
        <v>5112.4666666666672</v>
      </c>
      <c r="R30" s="62">
        <f t="shared" ref="R30" si="37">(O30+P30+Q30)*0.25</f>
        <v>8946.8166666666675</v>
      </c>
      <c r="S30" s="57"/>
      <c r="T30" s="57">
        <v>3</v>
      </c>
      <c r="U30" s="62">
        <f t="shared" si="7"/>
        <v>1179.8</v>
      </c>
      <c r="V30" s="73"/>
      <c r="W30" s="73"/>
      <c r="X30" s="64"/>
      <c r="Y30" s="64"/>
      <c r="Z30" s="82"/>
      <c r="AA30" s="64"/>
      <c r="AB30" s="62"/>
      <c r="AC30" s="64">
        <f>G30*20%/H30*W30*50%</f>
        <v>0</v>
      </c>
      <c r="AD30" s="64">
        <f>H30*20%/J30*X30*50%</f>
        <v>0</v>
      </c>
      <c r="AE30" s="64">
        <f t="shared" si="24"/>
        <v>0</v>
      </c>
      <c r="AF30" s="64">
        <f>H30*25%/J30*AA30*50%</f>
        <v>0</v>
      </c>
      <c r="AG30" s="64"/>
      <c r="AH30" s="73"/>
      <c r="AI30" s="64"/>
      <c r="AJ30" s="73"/>
      <c r="AK30" s="64"/>
      <c r="AL30" s="73"/>
      <c r="AM30" s="64"/>
      <c r="AN30" s="41">
        <v>1769</v>
      </c>
      <c r="AO30" s="57"/>
      <c r="AP30" s="62">
        <f t="shared" ref="AP30" si="38">(O30+P30+Q30+R30)*0.1</f>
        <v>4473.4083333333338</v>
      </c>
      <c r="AQ30" s="64">
        <f t="shared" si="9"/>
        <v>52156.291666666672</v>
      </c>
      <c r="AS30" s="82">
        <f t="shared" si="10"/>
        <v>0.33333333333333331</v>
      </c>
      <c r="AT30" s="82">
        <v>6</v>
      </c>
      <c r="AU30" s="184">
        <f t="shared" si="11"/>
        <v>11503.050000000001</v>
      </c>
      <c r="AV30" s="82">
        <f t="shared" si="12"/>
        <v>0</v>
      </c>
      <c r="AW30" s="82"/>
      <c r="AX30" s="82">
        <f t="shared" si="13"/>
        <v>0</v>
      </c>
      <c r="AY30" s="82">
        <f t="shared" si="14"/>
        <v>0</v>
      </c>
      <c r="AZ30" s="82"/>
      <c r="BA30" s="82">
        <f t="shared" si="15"/>
        <v>0</v>
      </c>
      <c r="BB30" s="82">
        <f t="shared" si="16"/>
        <v>0</v>
      </c>
      <c r="BC30" s="82"/>
      <c r="BD30" s="82">
        <f t="shared" si="17"/>
        <v>0</v>
      </c>
    </row>
    <row r="31" spans="1:56" ht="15" customHeight="1">
      <c r="A31" s="84">
        <v>15</v>
      </c>
      <c r="B31" s="59" t="s">
        <v>153</v>
      </c>
      <c r="C31" s="59" t="s">
        <v>101</v>
      </c>
      <c r="D31" s="59" t="s">
        <v>40</v>
      </c>
      <c r="E31" s="57" t="s">
        <v>139</v>
      </c>
      <c r="F31" s="59" t="s">
        <v>41</v>
      </c>
      <c r="G31" s="96">
        <f t="shared" si="1"/>
        <v>0.1111111111111111</v>
      </c>
      <c r="H31" s="59">
        <v>17697</v>
      </c>
      <c r="I31" s="185">
        <v>5.2</v>
      </c>
      <c r="J31" s="59">
        <v>18</v>
      </c>
      <c r="K31" s="62">
        <f t="shared" si="18"/>
        <v>92024.400000000009</v>
      </c>
      <c r="L31" s="62">
        <v>0</v>
      </c>
      <c r="M31" s="62">
        <v>0</v>
      </c>
      <c r="N31" s="62">
        <v>2</v>
      </c>
      <c r="O31" s="64">
        <f t="shared" si="19"/>
        <v>0</v>
      </c>
      <c r="P31" s="64">
        <f t="shared" si="26"/>
        <v>0</v>
      </c>
      <c r="Q31" s="64">
        <f t="shared" si="27"/>
        <v>10224.933333333334</v>
      </c>
      <c r="R31" s="62">
        <f t="shared" si="6"/>
        <v>2556.2333333333336</v>
      </c>
      <c r="S31" s="57"/>
      <c r="T31" s="57"/>
      <c r="U31" s="62">
        <f t="shared" si="7"/>
        <v>0</v>
      </c>
      <c r="V31" s="73"/>
      <c r="W31" s="73"/>
      <c r="X31" s="64"/>
      <c r="Y31" s="64"/>
      <c r="Z31" s="82"/>
      <c r="AA31" s="64"/>
      <c r="AB31" s="62"/>
      <c r="AC31" s="64">
        <f>G31*20%/H31*W31*50%</f>
        <v>0</v>
      </c>
      <c r="AD31" s="64">
        <f>H31*20%/J31*X31*50%</f>
        <v>0</v>
      </c>
      <c r="AE31" s="64">
        <f t="shared" si="24"/>
        <v>0</v>
      </c>
      <c r="AF31" s="64">
        <f>H31*25%/J31*AA31*50%</f>
        <v>0</v>
      </c>
      <c r="AG31" s="64"/>
      <c r="AH31" s="73"/>
      <c r="AI31" s="64"/>
      <c r="AJ31" s="73"/>
      <c r="AK31" s="64"/>
      <c r="AL31" s="73"/>
      <c r="AM31" s="64"/>
      <c r="AN31" s="41"/>
      <c r="AO31" s="57"/>
      <c r="AP31" s="62">
        <f t="shared" si="8"/>
        <v>1278.1166666666668</v>
      </c>
      <c r="AQ31" s="64">
        <f t="shared" si="9"/>
        <v>14059.283333333335</v>
      </c>
      <c r="AS31" s="82">
        <f t="shared" si="10"/>
        <v>5.5555555555555552E-2</v>
      </c>
      <c r="AT31" s="82">
        <v>1</v>
      </c>
      <c r="AU31" s="184">
        <f t="shared" si="11"/>
        <v>1917.1750000000002</v>
      </c>
      <c r="AV31" s="82">
        <f t="shared" si="12"/>
        <v>0</v>
      </c>
      <c r="AW31" s="82"/>
      <c r="AX31" s="82">
        <f t="shared" si="13"/>
        <v>0</v>
      </c>
      <c r="AY31" s="82">
        <f t="shared" si="14"/>
        <v>0</v>
      </c>
      <c r="AZ31" s="82"/>
      <c r="BA31" s="82">
        <f t="shared" si="15"/>
        <v>0</v>
      </c>
      <c r="BB31" s="82">
        <f t="shared" si="16"/>
        <v>0</v>
      </c>
      <c r="BC31" s="82"/>
      <c r="BD31" s="82">
        <f t="shared" si="17"/>
        <v>0</v>
      </c>
    </row>
    <row r="32" spans="1:56">
      <c r="A32" s="84">
        <v>16</v>
      </c>
      <c r="B32" s="59" t="s">
        <v>46</v>
      </c>
      <c r="C32" s="59" t="s">
        <v>101</v>
      </c>
      <c r="D32" s="59" t="s">
        <v>40</v>
      </c>
      <c r="E32" s="59" t="s">
        <v>140</v>
      </c>
      <c r="F32" s="59" t="s">
        <v>41</v>
      </c>
      <c r="G32" s="96">
        <f t="shared" si="1"/>
        <v>1.3333333333333333</v>
      </c>
      <c r="H32" s="59">
        <v>17697</v>
      </c>
      <c r="I32" s="185">
        <v>4.6500000000000004</v>
      </c>
      <c r="J32" s="62">
        <v>18</v>
      </c>
      <c r="K32" s="62">
        <f t="shared" si="18"/>
        <v>82291.05</v>
      </c>
      <c r="L32" s="62"/>
      <c r="M32" s="62">
        <v>12</v>
      </c>
      <c r="N32" s="62">
        <v>12</v>
      </c>
      <c r="O32" s="64">
        <f t="shared" si="19"/>
        <v>0</v>
      </c>
      <c r="P32" s="64">
        <f t="shared" si="26"/>
        <v>54860.700000000004</v>
      </c>
      <c r="Q32" s="64">
        <f t="shared" si="27"/>
        <v>54860.700000000004</v>
      </c>
      <c r="R32" s="62">
        <f t="shared" si="6"/>
        <v>27430.350000000002</v>
      </c>
      <c r="S32" s="64"/>
      <c r="T32" s="57">
        <v>6</v>
      </c>
      <c r="U32" s="62">
        <f t="shared" si="7"/>
        <v>2359.6</v>
      </c>
      <c r="V32" s="73"/>
      <c r="W32" s="73"/>
      <c r="X32" s="64"/>
      <c r="Y32" s="64"/>
      <c r="Z32" s="82"/>
      <c r="AA32" s="64"/>
      <c r="AB32" s="62"/>
      <c r="AC32" s="73"/>
      <c r="AD32" s="64"/>
      <c r="AE32" s="64"/>
      <c r="AF32" s="64"/>
      <c r="AG32" s="64"/>
      <c r="AH32" s="73"/>
      <c r="AI32" s="64"/>
      <c r="AJ32" s="89">
        <v>2655</v>
      </c>
      <c r="AK32" s="64"/>
      <c r="AL32" s="73"/>
      <c r="AM32" s="73"/>
      <c r="AN32" s="57"/>
      <c r="AO32" s="62">
        <v>3539</v>
      </c>
      <c r="AP32" s="62">
        <f t="shared" si="8"/>
        <v>13715.175000000001</v>
      </c>
      <c r="AQ32" s="64">
        <f t="shared" si="9"/>
        <v>159420.52499999999</v>
      </c>
      <c r="AS32" s="82">
        <f t="shared" si="10"/>
        <v>1.0555555555555556</v>
      </c>
      <c r="AT32" s="82">
        <v>19</v>
      </c>
      <c r="AU32" s="184">
        <f t="shared" si="11"/>
        <v>32573.540624999998</v>
      </c>
      <c r="AV32" s="82">
        <f t="shared" si="12"/>
        <v>0</v>
      </c>
      <c r="AW32" s="82"/>
      <c r="AX32" s="82">
        <f t="shared" si="13"/>
        <v>0</v>
      </c>
      <c r="AY32" s="82">
        <f t="shared" si="14"/>
        <v>1.3333333333333333</v>
      </c>
      <c r="AZ32" s="82">
        <v>24</v>
      </c>
      <c r="BA32" s="82">
        <f t="shared" si="15"/>
        <v>38402.49</v>
      </c>
      <c r="BB32" s="82">
        <f t="shared" si="16"/>
        <v>0</v>
      </c>
      <c r="BC32" s="82"/>
      <c r="BD32" s="82">
        <f t="shared" si="17"/>
        <v>0</v>
      </c>
    </row>
    <row r="33" spans="1:56" ht="14.25" customHeight="1">
      <c r="A33" s="84"/>
      <c r="B33" s="59" t="s">
        <v>86</v>
      </c>
      <c r="C33" s="75" t="s">
        <v>101</v>
      </c>
      <c r="D33" s="59" t="s">
        <v>44</v>
      </c>
      <c r="E33" s="57" t="s">
        <v>140</v>
      </c>
      <c r="F33" s="62" t="s">
        <v>93</v>
      </c>
      <c r="G33" s="96">
        <f t="shared" si="1"/>
        <v>0.33333333333333331</v>
      </c>
      <c r="H33" s="59">
        <v>17697</v>
      </c>
      <c r="I33" s="185">
        <v>4.2300000000000004</v>
      </c>
      <c r="J33" s="59">
        <v>18</v>
      </c>
      <c r="K33" s="62">
        <f t="shared" si="18"/>
        <v>74858.310000000012</v>
      </c>
      <c r="L33" s="62"/>
      <c r="M33" s="62">
        <v>2</v>
      </c>
      <c r="N33" s="62">
        <v>4</v>
      </c>
      <c r="O33" s="62"/>
      <c r="P33" s="64">
        <f t="shared" si="26"/>
        <v>8317.590000000002</v>
      </c>
      <c r="Q33" s="64">
        <f t="shared" si="27"/>
        <v>16635.180000000004</v>
      </c>
      <c r="R33" s="62">
        <f t="shared" si="6"/>
        <v>6238.192500000001</v>
      </c>
      <c r="S33" s="64"/>
      <c r="T33" s="64"/>
      <c r="U33" s="62">
        <f t="shared" si="7"/>
        <v>0</v>
      </c>
      <c r="V33" s="64"/>
      <c r="W33" s="64"/>
      <c r="X33" s="64"/>
      <c r="Y33" s="64"/>
      <c r="Z33" s="82"/>
      <c r="AA33" s="64"/>
      <c r="AB33" s="62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2"/>
      <c r="AP33" s="62">
        <f>(O33+P33+Q33+R33)*0.1</f>
        <v>3119.0962500000005</v>
      </c>
      <c r="AQ33" s="64">
        <f t="shared" si="9"/>
        <v>34310.058750000004</v>
      </c>
      <c r="AS33" s="82">
        <f t="shared" si="10"/>
        <v>0.22222222222222221</v>
      </c>
      <c r="AT33" s="82">
        <v>4</v>
      </c>
      <c r="AU33" s="184">
        <f t="shared" si="11"/>
        <v>6238.192500000001</v>
      </c>
      <c r="AV33" s="82">
        <f t="shared" si="12"/>
        <v>0</v>
      </c>
      <c r="AW33" s="82"/>
      <c r="AX33" s="82">
        <f t="shared" si="13"/>
        <v>0</v>
      </c>
      <c r="AY33" s="82">
        <f t="shared" si="14"/>
        <v>0</v>
      </c>
      <c r="AZ33" s="82"/>
      <c r="BA33" s="82">
        <f t="shared" si="15"/>
        <v>0</v>
      </c>
      <c r="BB33" s="82">
        <f t="shared" si="16"/>
        <v>0</v>
      </c>
      <c r="BC33" s="82"/>
      <c r="BD33" s="82">
        <f t="shared" si="17"/>
        <v>0</v>
      </c>
    </row>
    <row r="34" spans="1:56" ht="14.25" customHeight="1">
      <c r="A34" s="84">
        <v>17</v>
      </c>
      <c r="B34" s="59" t="s">
        <v>103</v>
      </c>
      <c r="C34" s="59" t="s">
        <v>101</v>
      </c>
      <c r="D34" s="59" t="s">
        <v>50</v>
      </c>
      <c r="E34" s="59" t="s">
        <v>62</v>
      </c>
      <c r="F34" s="59" t="s">
        <v>48</v>
      </c>
      <c r="G34" s="96">
        <f t="shared" si="1"/>
        <v>1.6111111111111109</v>
      </c>
      <c r="H34" s="59">
        <v>17697</v>
      </c>
      <c r="I34" s="185">
        <v>4.74</v>
      </c>
      <c r="J34" s="59">
        <v>18</v>
      </c>
      <c r="K34" s="62">
        <f t="shared" si="18"/>
        <v>83883.78</v>
      </c>
      <c r="L34" s="62">
        <v>9</v>
      </c>
      <c r="M34" s="62">
        <v>12</v>
      </c>
      <c r="N34" s="62">
        <v>8</v>
      </c>
      <c r="O34" s="64">
        <f t="shared" si="19"/>
        <v>41941.89</v>
      </c>
      <c r="P34" s="64">
        <f t="shared" si="26"/>
        <v>55922.520000000004</v>
      </c>
      <c r="Q34" s="64">
        <f t="shared" si="27"/>
        <v>37281.68</v>
      </c>
      <c r="R34" s="62">
        <f t="shared" si="6"/>
        <v>33786.522499999999</v>
      </c>
      <c r="S34" s="64"/>
      <c r="T34" s="64">
        <v>9</v>
      </c>
      <c r="U34" s="62">
        <f t="shared" si="7"/>
        <v>3539.3999999999996</v>
      </c>
      <c r="V34" s="64"/>
      <c r="W34" s="64"/>
      <c r="X34" s="64"/>
      <c r="Y34" s="64"/>
      <c r="Z34" s="64"/>
      <c r="AA34" s="64"/>
      <c r="AB34" s="62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2">
        <f>(O34+P34+Q34+R34)*0.1</f>
        <v>16893.26125</v>
      </c>
      <c r="AQ34" s="64">
        <f t="shared" si="9"/>
        <v>189365.27374999999</v>
      </c>
      <c r="AS34" s="82">
        <f t="shared" si="10"/>
        <v>1.3333333333333333</v>
      </c>
      <c r="AT34" s="82">
        <v>24</v>
      </c>
      <c r="AU34" s="184">
        <f t="shared" si="11"/>
        <v>41941.89</v>
      </c>
      <c r="AV34" s="82">
        <f t="shared" si="12"/>
        <v>1.6111111111111109</v>
      </c>
      <c r="AW34" s="82">
        <v>29</v>
      </c>
      <c r="AX34" s="82">
        <f t="shared" si="13"/>
        <v>40543.826999999997</v>
      </c>
      <c r="AY34" s="82">
        <f t="shared" si="14"/>
        <v>0</v>
      </c>
      <c r="AZ34" s="82"/>
      <c r="BA34" s="82">
        <f t="shared" si="15"/>
        <v>0</v>
      </c>
      <c r="BB34" s="82">
        <f t="shared" si="16"/>
        <v>0</v>
      </c>
      <c r="BC34" s="82"/>
      <c r="BD34" s="82">
        <f t="shared" si="17"/>
        <v>0</v>
      </c>
    </row>
    <row r="35" spans="1:56" ht="14.25" customHeight="1">
      <c r="A35" s="84">
        <v>18</v>
      </c>
      <c r="B35" s="62" t="s">
        <v>91</v>
      </c>
      <c r="C35" s="62" t="s">
        <v>56</v>
      </c>
      <c r="D35" s="62" t="s">
        <v>102</v>
      </c>
      <c r="E35" s="64" t="s">
        <v>141</v>
      </c>
      <c r="F35" s="62" t="s">
        <v>48</v>
      </c>
      <c r="G35" s="96">
        <f t="shared" si="1"/>
        <v>0.33333333333333331</v>
      </c>
      <c r="H35" s="62">
        <v>17697</v>
      </c>
      <c r="I35" s="187">
        <v>3.91</v>
      </c>
      <c r="J35" s="62">
        <v>18</v>
      </c>
      <c r="K35" s="62">
        <f t="shared" si="18"/>
        <v>69195.27</v>
      </c>
      <c r="L35" s="62">
        <v>4</v>
      </c>
      <c r="M35" s="62">
        <v>2</v>
      </c>
      <c r="N35" s="62"/>
      <c r="O35" s="64">
        <f t="shared" si="19"/>
        <v>15376.726666666667</v>
      </c>
      <c r="P35" s="64">
        <f t="shared" si="26"/>
        <v>7688.3633333333337</v>
      </c>
      <c r="Q35" s="64">
        <f t="shared" si="27"/>
        <v>0</v>
      </c>
      <c r="R35" s="62">
        <f t="shared" si="6"/>
        <v>5766.2725</v>
      </c>
      <c r="S35" s="64"/>
      <c r="T35" s="64">
        <v>2</v>
      </c>
      <c r="U35" s="62">
        <f t="shared" si="7"/>
        <v>786.5333333333333</v>
      </c>
      <c r="V35" s="64"/>
      <c r="W35" s="64"/>
      <c r="X35" s="64"/>
      <c r="Y35" s="64"/>
      <c r="Z35" s="64"/>
      <c r="AA35" s="64"/>
      <c r="AB35" s="62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2">
        <f>(O35+P35+Q35+R35)*0.1</f>
        <v>2883.13625</v>
      </c>
      <c r="AQ35" s="64">
        <f t="shared" si="9"/>
        <v>32501.032083333332</v>
      </c>
      <c r="AS35" s="82">
        <f t="shared" si="10"/>
        <v>0.33333333333333331</v>
      </c>
      <c r="AT35" s="82">
        <v>6</v>
      </c>
      <c r="AU35" s="184">
        <f t="shared" si="11"/>
        <v>8649.4087500000023</v>
      </c>
      <c r="AV35" s="82">
        <f t="shared" si="12"/>
        <v>0</v>
      </c>
      <c r="AW35" s="82"/>
      <c r="AX35" s="82">
        <f t="shared" si="13"/>
        <v>0</v>
      </c>
      <c r="AY35" s="82">
        <f t="shared" si="14"/>
        <v>0</v>
      </c>
      <c r="AZ35" s="82"/>
      <c r="BA35" s="82">
        <f t="shared" si="15"/>
        <v>0</v>
      </c>
      <c r="BB35" s="82">
        <f t="shared" si="16"/>
        <v>0</v>
      </c>
      <c r="BC35" s="82"/>
      <c r="BD35" s="82">
        <f t="shared" si="17"/>
        <v>0</v>
      </c>
    </row>
    <row r="36" spans="1:56" ht="14.25" customHeight="1">
      <c r="A36" s="84">
        <v>19</v>
      </c>
      <c r="B36" s="62" t="s">
        <v>159</v>
      </c>
      <c r="C36" s="62" t="s">
        <v>101</v>
      </c>
      <c r="D36" s="62" t="s">
        <v>50</v>
      </c>
      <c r="E36" s="64" t="s">
        <v>145</v>
      </c>
      <c r="F36" s="62" t="s">
        <v>48</v>
      </c>
      <c r="G36" s="96">
        <f t="shared" si="1"/>
        <v>5.5555555555555552E-2</v>
      </c>
      <c r="H36" s="62">
        <v>17697</v>
      </c>
      <c r="I36" s="187">
        <v>4.2699999999999996</v>
      </c>
      <c r="J36" s="62">
        <v>18</v>
      </c>
      <c r="K36" s="62">
        <f t="shared" ref="K36" si="39">H36*I36</f>
        <v>75566.189999999988</v>
      </c>
      <c r="L36" s="62"/>
      <c r="M36" s="62"/>
      <c r="N36" s="62">
        <v>1</v>
      </c>
      <c r="O36" s="64">
        <f t="shared" ref="O36" si="40">K36/J36*L36</f>
        <v>0</v>
      </c>
      <c r="P36" s="64">
        <f t="shared" ref="P36" si="41">K36/J36*M36</f>
        <v>0</v>
      </c>
      <c r="Q36" s="64">
        <f t="shared" ref="Q36" si="42">K36/J36*N36</f>
        <v>4198.121666666666</v>
      </c>
      <c r="R36" s="62">
        <f t="shared" ref="R36" si="43">(O36+P36+Q36)*0.25</f>
        <v>1049.5304166666665</v>
      </c>
      <c r="S36" s="64"/>
      <c r="T36" s="64"/>
      <c r="U36" s="62">
        <f t="shared" si="7"/>
        <v>0</v>
      </c>
      <c r="V36" s="64"/>
      <c r="W36" s="64"/>
      <c r="X36" s="64"/>
      <c r="Y36" s="64"/>
      <c r="Z36" s="64"/>
      <c r="AA36" s="64"/>
      <c r="AB36" s="62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2">
        <f>(O36+P36+Q36+R36)*0.1</f>
        <v>524.76520833333325</v>
      </c>
      <c r="AQ36" s="64">
        <f t="shared" si="9"/>
        <v>5772.4172916666657</v>
      </c>
      <c r="AS36" s="82">
        <f t="shared" si="10"/>
        <v>5.5555555555555552E-2</v>
      </c>
      <c r="AT36" s="82">
        <v>1</v>
      </c>
      <c r="AU36" s="184">
        <f t="shared" si="11"/>
        <v>1574.2956249999997</v>
      </c>
      <c r="AV36" s="82">
        <f t="shared" si="12"/>
        <v>0</v>
      </c>
      <c r="AW36" s="82"/>
      <c r="AX36" s="82">
        <f t="shared" si="13"/>
        <v>0</v>
      </c>
      <c r="AY36" s="82">
        <f t="shared" si="14"/>
        <v>0</v>
      </c>
      <c r="AZ36" s="82"/>
      <c r="BA36" s="82">
        <f t="shared" si="15"/>
        <v>0</v>
      </c>
      <c r="BB36" s="82">
        <f t="shared" si="16"/>
        <v>0</v>
      </c>
      <c r="BC36" s="82"/>
      <c r="BD36" s="82">
        <f t="shared" si="17"/>
        <v>0</v>
      </c>
    </row>
    <row r="37" spans="1:56" ht="14.25" customHeight="1">
      <c r="A37" s="84">
        <v>20</v>
      </c>
      <c r="B37" s="59" t="s">
        <v>103</v>
      </c>
      <c r="C37" s="59" t="s">
        <v>101</v>
      </c>
      <c r="D37" s="59" t="s">
        <v>44</v>
      </c>
      <c r="E37" s="59" t="s">
        <v>51</v>
      </c>
      <c r="F37" s="59" t="s">
        <v>98</v>
      </c>
      <c r="G37" s="96">
        <f t="shared" si="1"/>
        <v>0.16666666666666666</v>
      </c>
      <c r="H37" s="59">
        <v>17697</v>
      </c>
      <c r="I37" s="187">
        <v>4.1399999999999997</v>
      </c>
      <c r="J37" s="59">
        <v>18</v>
      </c>
      <c r="K37" s="62">
        <f t="shared" si="18"/>
        <v>73265.579999999987</v>
      </c>
      <c r="L37" s="62">
        <v>3</v>
      </c>
      <c r="M37" s="62"/>
      <c r="N37" s="62"/>
      <c r="O37" s="62">
        <f>K37/J37*L37</f>
        <v>12210.929999999998</v>
      </c>
      <c r="P37" s="64"/>
      <c r="Q37" s="64">
        <f t="shared" si="27"/>
        <v>0</v>
      </c>
      <c r="R37" s="62">
        <f>(O37+P37+Q37)*0.25</f>
        <v>3052.7324999999996</v>
      </c>
      <c r="S37" s="64"/>
      <c r="T37" s="64"/>
      <c r="U37" s="62">
        <f t="shared" si="7"/>
        <v>0</v>
      </c>
      <c r="V37" s="64"/>
      <c r="W37" s="64"/>
      <c r="X37" s="64"/>
      <c r="Y37" s="64"/>
      <c r="Z37" s="64"/>
      <c r="AA37" s="64"/>
      <c r="AB37" s="62"/>
      <c r="AC37" s="64"/>
      <c r="AD37" s="64"/>
      <c r="AE37" s="64">
        <f>H37*25%/J37*Y37</f>
        <v>0</v>
      </c>
      <c r="AF37" s="64">
        <f>H37*25%/J37*AA37*50%</f>
        <v>0</v>
      </c>
      <c r="AG37" s="64"/>
      <c r="AH37" s="64"/>
      <c r="AI37" s="64"/>
      <c r="AJ37" s="64"/>
      <c r="AK37" s="64"/>
      <c r="AL37" s="64"/>
      <c r="AM37" s="64"/>
      <c r="AN37" s="64"/>
      <c r="AO37" s="62"/>
      <c r="AP37" s="62">
        <f>(O37+P37+Q37+R37)*0.1</f>
        <v>1526.36625</v>
      </c>
      <c r="AQ37" s="64">
        <f t="shared" si="9"/>
        <v>16790.028749999998</v>
      </c>
      <c r="AS37" s="82">
        <f t="shared" si="10"/>
        <v>0.16666666666666666</v>
      </c>
      <c r="AT37" s="82">
        <v>3</v>
      </c>
      <c r="AU37" s="184">
        <f t="shared" si="11"/>
        <v>4579.0987499999992</v>
      </c>
      <c r="AV37" s="82">
        <f t="shared" si="12"/>
        <v>0</v>
      </c>
      <c r="AW37" s="82"/>
      <c r="AX37" s="82">
        <f t="shared" si="13"/>
        <v>0</v>
      </c>
      <c r="AY37" s="82">
        <f t="shared" si="14"/>
        <v>0</v>
      </c>
      <c r="AZ37" s="82"/>
      <c r="BA37" s="82">
        <f t="shared" si="15"/>
        <v>0</v>
      </c>
      <c r="BB37" s="82">
        <f t="shared" si="16"/>
        <v>0</v>
      </c>
      <c r="BC37" s="82"/>
      <c r="BD37" s="82">
        <f t="shared" si="17"/>
        <v>0</v>
      </c>
    </row>
    <row r="38" spans="1:56">
      <c r="A38" s="84"/>
      <c r="B38" s="59" t="s">
        <v>53</v>
      </c>
      <c r="C38" s="59" t="s">
        <v>53</v>
      </c>
      <c r="D38" s="59" t="s">
        <v>53</v>
      </c>
      <c r="E38" s="59" t="s">
        <v>53</v>
      </c>
      <c r="F38" s="59" t="s">
        <v>53</v>
      </c>
      <c r="G38" s="97">
        <f>SUM(G12:G37)</f>
        <v>18.166666666666668</v>
      </c>
      <c r="H38" s="59" t="s">
        <v>53</v>
      </c>
      <c r="I38" s="59"/>
      <c r="J38" s="77"/>
      <c r="K38" s="59" t="s">
        <v>53</v>
      </c>
      <c r="L38" s="70">
        <f>SUM(L12:L37)</f>
        <v>107</v>
      </c>
      <c r="M38" s="70">
        <f t="shared" ref="M38:BD38" si="44">SUM(M12:M37)</f>
        <v>141</v>
      </c>
      <c r="N38" s="70">
        <f t="shared" si="44"/>
        <v>79</v>
      </c>
      <c r="O38" s="70">
        <f t="shared" si="44"/>
        <v>521107.82833333343</v>
      </c>
      <c r="P38" s="70">
        <f t="shared" si="44"/>
        <v>647021.98333333328</v>
      </c>
      <c r="Q38" s="70">
        <f t="shared" si="44"/>
        <v>337009.86999999994</v>
      </c>
      <c r="R38" s="70">
        <f t="shared" si="44"/>
        <v>376284.92041666666</v>
      </c>
      <c r="S38" s="70">
        <f t="shared" si="44"/>
        <v>28722.231</v>
      </c>
      <c r="T38" s="70">
        <f t="shared" ref="T38" si="45">SUM(T12:T37)</f>
        <v>94</v>
      </c>
      <c r="U38" s="70">
        <f t="shared" ref="U38" si="46">SUM(U12:U37)</f>
        <v>36967.066666666658</v>
      </c>
      <c r="V38" s="70">
        <f t="shared" ref="V38" si="47">SUM(V12:V37)</f>
        <v>62</v>
      </c>
      <c r="W38" s="70">
        <f t="shared" ref="W38" si="48">SUM(W12:W37)</f>
        <v>0</v>
      </c>
      <c r="X38" s="70">
        <f t="shared" ref="X38" si="49">SUM(X12:X37)</f>
        <v>75</v>
      </c>
      <c r="Y38" s="70">
        <f t="shared" ref="Y38" si="50">SUM(Y12:Y37)</f>
        <v>0</v>
      </c>
      <c r="Z38" s="70">
        <f t="shared" si="44"/>
        <v>37</v>
      </c>
      <c r="AA38" s="70">
        <f t="shared" si="44"/>
        <v>0</v>
      </c>
      <c r="AB38" s="70">
        <f t="shared" si="44"/>
        <v>7619.5416666666661</v>
      </c>
      <c r="AC38" s="70">
        <f t="shared" si="44"/>
        <v>0</v>
      </c>
      <c r="AD38" s="70">
        <f t="shared" si="44"/>
        <v>6587.2166666666672</v>
      </c>
      <c r="AE38" s="70">
        <f t="shared" si="44"/>
        <v>0</v>
      </c>
      <c r="AF38" s="70">
        <f t="shared" si="44"/>
        <v>2089.2291666666665</v>
      </c>
      <c r="AG38" s="70">
        <f t="shared" si="44"/>
        <v>0</v>
      </c>
      <c r="AH38" s="70">
        <f t="shared" si="44"/>
        <v>8848</v>
      </c>
      <c r="AI38" s="70">
        <f t="shared" si="44"/>
        <v>0</v>
      </c>
      <c r="AJ38" s="70">
        <f t="shared" si="44"/>
        <v>10620</v>
      </c>
      <c r="AK38" s="70">
        <f t="shared" si="44"/>
        <v>0</v>
      </c>
      <c r="AL38" s="70">
        <f t="shared" si="44"/>
        <v>5310</v>
      </c>
      <c r="AM38" s="70">
        <f t="shared" si="44"/>
        <v>0</v>
      </c>
      <c r="AN38" s="70">
        <f t="shared" si="44"/>
        <v>3539</v>
      </c>
      <c r="AO38" s="70">
        <f t="shared" si="44"/>
        <v>24773</v>
      </c>
      <c r="AP38" s="70">
        <f t="shared" si="44"/>
        <v>188142.46020833333</v>
      </c>
      <c r="AQ38" s="70">
        <f t="shared" si="44"/>
        <v>2204642.3474583342</v>
      </c>
      <c r="AR38" s="70">
        <f t="shared" si="44"/>
        <v>0</v>
      </c>
      <c r="AS38" s="70">
        <f t="shared" si="44"/>
        <v>15.999999999999998</v>
      </c>
      <c r="AT38" s="70">
        <f t="shared" si="44"/>
        <v>288</v>
      </c>
      <c r="AU38" s="70">
        <f t="shared" si="44"/>
        <v>510009.10562499997</v>
      </c>
      <c r="AV38" s="70">
        <f t="shared" si="44"/>
        <v>4.1666666666666661</v>
      </c>
      <c r="AW38" s="70">
        <f t="shared" si="44"/>
        <v>75</v>
      </c>
      <c r="AX38" s="70">
        <f t="shared" si="44"/>
        <v>105247.0085</v>
      </c>
      <c r="AY38" s="70">
        <f t="shared" si="44"/>
        <v>6.7222222222222214</v>
      </c>
      <c r="AZ38" s="70">
        <f t="shared" si="44"/>
        <v>121</v>
      </c>
      <c r="BA38" s="70">
        <f t="shared" si="44"/>
        <v>204644.66691666664</v>
      </c>
      <c r="BB38" s="70">
        <f t="shared" si="44"/>
        <v>0.5</v>
      </c>
      <c r="BC38" s="70">
        <f t="shared" si="44"/>
        <v>9</v>
      </c>
      <c r="BD38" s="70">
        <f t="shared" si="44"/>
        <v>19148.154000000002</v>
      </c>
    </row>
    <row r="39" spans="1:56">
      <c r="A39" s="85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</row>
    <row r="40" spans="1:56" ht="24" customHeight="1">
      <c r="A40" s="85"/>
      <c r="B40" s="78"/>
      <c r="C40" s="78"/>
      <c r="D40" s="120"/>
      <c r="E40" s="123" t="s">
        <v>92</v>
      </c>
      <c r="F40" s="124"/>
      <c r="G40" s="124"/>
      <c r="H40" s="124"/>
      <c r="I40" s="124"/>
      <c r="J40" s="124"/>
      <c r="K40" s="123" t="s">
        <v>125</v>
      </c>
      <c r="L40" s="124"/>
      <c r="M40" s="120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</row>
    <row r="41" spans="1:56" ht="24" customHeight="1">
      <c r="A41" s="85"/>
      <c r="B41" s="78"/>
      <c r="C41" s="78"/>
      <c r="D41" s="120"/>
      <c r="E41" s="123" t="s">
        <v>89</v>
      </c>
      <c r="F41" s="123"/>
      <c r="G41" s="123"/>
      <c r="H41" s="123"/>
      <c r="I41" s="123"/>
      <c r="J41" s="123"/>
      <c r="K41" s="123" t="s">
        <v>124</v>
      </c>
      <c r="L41" s="124"/>
      <c r="M41" s="121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</row>
    <row r="42" spans="1:56" ht="24" customHeight="1">
      <c r="A42" s="85"/>
      <c r="B42" s="78"/>
      <c r="C42" s="78"/>
      <c r="D42" s="120"/>
      <c r="E42" s="123" t="s">
        <v>90</v>
      </c>
      <c r="F42" s="123"/>
      <c r="G42" s="123"/>
      <c r="H42" s="123"/>
      <c r="I42" s="123"/>
      <c r="J42" s="123"/>
      <c r="K42" s="123" t="s">
        <v>123</v>
      </c>
      <c r="L42" s="123"/>
      <c r="M42" s="121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</row>
    <row r="43" spans="1:56">
      <c r="A43" s="85"/>
      <c r="B43" s="78"/>
      <c r="C43" s="78"/>
      <c r="D43" s="78"/>
      <c r="F43" s="79"/>
      <c r="G43" s="79"/>
      <c r="H43" s="79"/>
      <c r="I43" s="79"/>
      <c r="J43" s="79"/>
      <c r="K43" s="79"/>
      <c r="M43" s="79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</row>
    <row r="44" spans="1:56">
      <c r="A44" s="85"/>
      <c r="B44" s="78"/>
      <c r="C44" s="78"/>
      <c r="D44" s="78"/>
      <c r="E44" s="79"/>
      <c r="F44" s="79"/>
      <c r="G44" s="79"/>
      <c r="H44" s="79"/>
      <c r="I44" s="79"/>
      <c r="J44" s="79"/>
      <c r="K44" s="79"/>
      <c r="L44" s="79"/>
      <c r="M44" s="79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</row>
    <row r="45" spans="1:56">
      <c r="A45" s="85"/>
      <c r="B45" s="78"/>
      <c r="C45" s="78"/>
      <c r="D45" s="78"/>
      <c r="F45" s="79"/>
      <c r="G45" s="79"/>
      <c r="H45" s="79"/>
      <c r="I45" s="79"/>
      <c r="J45" s="79"/>
      <c r="K45" s="79"/>
      <c r="M45" s="79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</row>
    <row r="46" spans="1:56">
      <c r="E46" s="80"/>
      <c r="F46" s="80"/>
      <c r="G46" s="80"/>
      <c r="H46" s="80"/>
      <c r="I46" s="80"/>
      <c r="J46" s="80"/>
      <c r="K46" s="80"/>
      <c r="L46" s="80"/>
      <c r="M46" s="80"/>
    </row>
    <row r="47" spans="1:56">
      <c r="E47" s="81"/>
      <c r="F47" s="81"/>
      <c r="G47" s="81"/>
      <c r="H47" s="81"/>
      <c r="I47" s="81"/>
      <c r="J47" s="81"/>
      <c r="K47" s="81"/>
      <c r="L47" s="81"/>
      <c r="M47" s="81"/>
    </row>
    <row r="50" ht="18.75" customHeight="1"/>
    <row r="59" ht="17.25" customHeight="1"/>
    <row r="60" ht="18.75" customHeight="1"/>
    <row r="61" ht="14.25" customHeight="1"/>
    <row r="62" ht="18.75" customHeight="1"/>
    <row r="63" ht="18" customHeight="1"/>
    <row r="64" ht="16.5" customHeight="1"/>
    <row r="65" ht="15" customHeight="1"/>
    <row r="66" ht="17.25" customHeight="1"/>
    <row r="67" ht="19.5" customHeight="1"/>
    <row r="68" ht="16.5" customHeight="1"/>
    <row r="69" ht="18.75" customHeight="1"/>
    <row r="70" ht="21" customHeight="1"/>
    <row r="71" ht="18" customHeight="1"/>
    <row r="72" ht="19.5" customHeight="1"/>
    <row r="73" ht="21" customHeight="1"/>
    <row r="74" ht="15.75" customHeight="1"/>
    <row r="75" ht="16.5" customHeight="1"/>
    <row r="76" ht="18" customHeight="1"/>
  </sheetData>
  <mergeCells count="51">
    <mergeCell ref="J9:J11"/>
    <mergeCell ref="L9:L11"/>
    <mergeCell ref="M9:M11"/>
    <mergeCell ref="N9:N11"/>
    <mergeCell ref="AB10:AC10"/>
    <mergeCell ref="AD10:AE10"/>
    <mergeCell ref="R8:R11"/>
    <mergeCell ref="V8:AA9"/>
    <mergeCell ref="T8:T11"/>
    <mergeCell ref="U8:U11"/>
    <mergeCell ref="F8:F11"/>
    <mergeCell ref="G8:G11"/>
    <mergeCell ref="E10:E11"/>
    <mergeCell ref="AB8:AG9"/>
    <mergeCell ref="H8:H11"/>
    <mergeCell ref="I8:I11"/>
    <mergeCell ref="L8:N8"/>
    <mergeCell ref="O8:Q8"/>
    <mergeCell ref="AF10:AG10"/>
    <mergeCell ref="O9:O11"/>
    <mergeCell ref="P9:P11"/>
    <mergeCell ref="Q9:Q11"/>
    <mergeCell ref="S9:S11"/>
    <mergeCell ref="V10:W10"/>
    <mergeCell ref="X10:Y10"/>
    <mergeCell ref="Z10:AA10"/>
    <mergeCell ref="A8:A11"/>
    <mergeCell ref="B8:B11"/>
    <mergeCell ref="C8:C11"/>
    <mergeCell ref="D8:D11"/>
    <mergeCell ref="B2:AE2"/>
    <mergeCell ref="AI2:AM2"/>
    <mergeCell ref="AI3:AM3"/>
    <mergeCell ref="D4:AB4"/>
    <mergeCell ref="AI4:AM4"/>
    <mergeCell ref="AS10:AU10"/>
    <mergeCell ref="AV10:AX10"/>
    <mergeCell ref="AY10:BA10"/>
    <mergeCell ref="BB10:BD10"/>
    <mergeCell ref="AI1:AM1"/>
    <mergeCell ref="AI5:AM5"/>
    <mergeCell ref="AI6:AM6"/>
    <mergeCell ref="AI7:AM7"/>
    <mergeCell ref="AQ8:AQ11"/>
    <mergeCell ref="AH10:AI10"/>
    <mergeCell ref="AJ10:AK10"/>
    <mergeCell ref="AL10:AM10"/>
    <mergeCell ref="AH8:AM9"/>
    <mergeCell ref="AN8:AN11"/>
    <mergeCell ref="AO8:AO11"/>
    <mergeCell ref="AP8:AP11"/>
  </mergeCells>
  <pageMargins left="0.31496062992125984" right="0.31496062992125984" top="0.74803149606299213" bottom="0.35433070866141736" header="0.31496062992125984" footer="0.31496062992125984"/>
  <pageSetup paperSize="9" scale="55" orientation="landscape" verticalDpi="200" r:id="rId1"/>
  <colBreaks count="1" manualBreakCount="1">
    <brk id="22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76"/>
  <sheetViews>
    <sheetView view="pageBreakPreview" topLeftCell="A26" zoomScaleSheetLayoutView="100" workbookViewId="0">
      <selection activeCell="B26" sqref="B1:B1048576"/>
    </sheetView>
  </sheetViews>
  <sheetFormatPr defaultRowHeight="15"/>
  <cols>
    <col min="1" max="1" width="3.85546875" style="86" customWidth="1"/>
    <col min="2" max="2" width="16.85546875" style="49" customWidth="1"/>
    <col min="3" max="3" width="12.85546875" style="49" customWidth="1"/>
    <col min="4" max="4" width="7.140625" style="49" customWidth="1"/>
    <col min="5" max="5" width="8.7109375" style="49" customWidth="1"/>
    <col min="6" max="6" width="7.5703125" style="49" customWidth="1"/>
    <col min="7" max="7" width="6.140625" style="49" customWidth="1"/>
    <col min="8" max="8" width="6.5703125" style="49" customWidth="1"/>
    <col min="9" max="9" width="5.5703125" style="49" customWidth="1"/>
    <col min="10" max="10" width="4.140625" style="49" customWidth="1"/>
    <col min="11" max="11" width="8.28515625" style="49" customWidth="1"/>
    <col min="12" max="12" width="7" style="49" customWidth="1"/>
    <col min="13" max="13" width="6.140625" style="49" customWidth="1"/>
    <col min="14" max="14" width="6.7109375" style="49" customWidth="1"/>
    <col min="15" max="15" width="8.85546875" style="49" customWidth="1"/>
    <col min="16" max="16" width="9.42578125" style="49" customWidth="1"/>
    <col min="17" max="17" width="7.85546875" style="49" customWidth="1"/>
    <col min="18" max="18" width="11.42578125" style="49" bestFit="1" customWidth="1"/>
    <col min="19" max="21" width="9.140625" style="49"/>
    <col min="22" max="22" width="6.28515625" style="49" customWidth="1"/>
    <col min="23" max="23" width="6.7109375" style="49" customWidth="1"/>
    <col min="24" max="24" width="7.28515625" style="49" customWidth="1"/>
    <col min="25" max="25" width="6.42578125" style="49" customWidth="1"/>
    <col min="26" max="26" width="7.42578125" style="49" customWidth="1"/>
    <col min="27" max="27" width="6.85546875" style="49" customWidth="1"/>
    <col min="28" max="28" width="6.7109375" style="49" customWidth="1"/>
    <col min="29" max="29" width="6.5703125" style="49" customWidth="1"/>
    <col min="30" max="30" width="7.140625" style="49" customWidth="1"/>
    <col min="31" max="31" width="7.5703125" style="49" customWidth="1"/>
    <col min="32" max="32" width="6.28515625" style="49" customWidth="1"/>
    <col min="33" max="33" width="7.28515625" style="49" customWidth="1"/>
    <col min="34" max="34" width="7.7109375" style="49" customWidth="1"/>
    <col min="35" max="35" width="8.140625" style="49" customWidth="1"/>
    <col min="36" max="36" width="7.5703125" style="49" customWidth="1"/>
    <col min="37" max="37" width="8.28515625" style="49" customWidth="1"/>
    <col min="38" max="38" width="6.7109375" style="49" customWidth="1"/>
    <col min="39" max="39" width="11.140625" style="49" customWidth="1"/>
    <col min="40" max="40" width="8" style="49" customWidth="1"/>
    <col min="41" max="41" width="8.7109375" style="49" customWidth="1"/>
    <col min="42" max="42" width="7.42578125" style="49" customWidth="1"/>
    <col min="43" max="43" width="9" style="49" customWidth="1"/>
    <col min="44" max="44" width="6.42578125" style="49" customWidth="1"/>
    <col min="45" max="45" width="6.85546875" style="49" customWidth="1"/>
    <col min="46" max="46" width="8.42578125" style="49" customWidth="1"/>
    <col min="47" max="47" width="7.7109375" style="49" customWidth="1"/>
    <col min="48" max="16384" width="9.140625" style="49"/>
  </cols>
  <sheetData>
    <row r="1" spans="1:43">
      <c r="A1" s="83"/>
      <c r="B1" s="52"/>
      <c r="C1" s="52"/>
      <c r="D1" s="51"/>
      <c r="E1" s="52"/>
      <c r="F1" s="30"/>
      <c r="G1" s="52"/>
      <c r="H1" s="52"/>
      <c r="I1" s="52"/>
      <c r="J1" s="53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0"/>
      <c r="AG1" s="50"/>
      <c r="AH1" s="50"/>
      <c r="AI1" s="191" t="s">
        <v>0</v>
      </c>
      <c r="AJ1" s="192"/>
      <c r="AK1" s="192"/>
      <c r="AL1" s="192"/>
      <c r="AM1" s="193"/>
      <c r="AN1" s="54">
        <v>4</v>
      </c>
      <c r="AO1" s="55">
        <v>4</v>
      </c>
      <c r="AP1" s="55">
        <v>2</v>
      </c>
      <c r="AQ1" s="55">
        <f>AN1+AO1+AP1</f>
        <v>10</v>
      </c>
    </row>
    <row r="2" spans="1:43">
      <c r="A2" s="83"/>
      <c r="B2" s="198" t="s">
        <v>94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50"/>
      <c r="AG2" s="50"/>
      <c r="AH2" s="50"/>
      <c r="AI2" s="191" t="s">
        <v>1</v>
      </c>
      <c r="AJ2" s="192"/>
      <c r="AK2" s="192"/>
      <c r="AL2" s="192"/>
      <c r="AM2" s="193"/>
      <c r="AN2" s="54">
        <v>4</v>
      </c>
      <c r="AO2" s="55">
        <v>4</v>
      </c>
      <c r="AP2" s="55">
        <v>2</v>
      </c>
      <c r="AQ2" s="55">
        <f t="shared" ref="AQ2:AQ7" si="0">AN2+AO2+AP2</f>
        <v>10</v>
      </c>
    </row>
    <row r="3" spans="1:43" ht="15.75" customHeight="1">
      <c r="A3" s="83"/>
      <c r="B3" s="52"/>
      <c r="C3" s="52"/>
      <c r="D3" s="51"/>
      <c r="E3" s="52"/>
      <c r="F3" s="30"/>
      <c r="G3" s="52"/>
      <c r="H3" s="52"/>
      <c r="I3" s="52"/>
      <c r="J3" s="53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0"/>
      <c r="AG3" s="50"/>
      <c r="AH3" s="50"/>
      <c r="AI3" s="191" t="s">
        <v>2</v>
      </c>
      <c r="AJ3" s="192"/>
      <c r="AK3" s="192"/>
      <c r="AL3" s="192"/>
      <c r="AM3" s="193"/>
      <c r="AN3" s="54">
        <v>107</v>
      </c>
      <c r="AO3" s="55">
        <v>141</v>
      </c>
      <c r="AP3" s="55">
        <v>79</v>
      </c>
      <c r="AQ3" s="55">
        <f t="shared" si="0"/>
        <v>327</v>
      </c>
    </row>
    <row r="4" spans="1:43">
      <c r="A4" s="83"/>
      <c r="B4" s="52"/>
      <c r="C4" s="52"/>
      <c r="D4" s="199" t="s">
        <v>127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52"/>
      <c r="AD4" s="52"/>
      <c r="AE4" s="52"/>
      <c r="AF4" s="50"/>
      <c r="AG4" s="50"/>
      <c r="AH4" s="50"/>
      <c r="AI4" s="191" t="s">
        <v>3</v>
      </c>
      <c r="AJ4" s="192"/>
      <c r="AK4" s="192"/>
      <c r="AL4" s="192"/>
      <c r="AM4" s="193"/>
      <c r="AN4" s="54">
        <v>107</v>
      </c>
      <c r="AO4" s="55">
        <v>135</v>
      </c>
      <c r="AP4" s="55">
        <v>79</v>
      </c>
      <c r="AQ4" s="55">
        <f t="shared" si="0"/>
        <v>321</v>
      </c>
    </row>
    <row r="5" spans="1:43">
      <c r="A5" s="83"/>
      <c r="B5" s="52"/>
      <c r="C5" s="52"/>
      <c r="D5" s="51"/>
      <c r="E5" s="52"/>
      <c r="F5" s="30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0"/>
      <c r="AG5" s="50"/>
      <c r="AH5" s="50"/>
      <c r="AI5" s="191" t="s">
        <v>4</v>
      </c>
      <c r="AJ5" s="192"/>
      <c r="AK5" s="192"/>
      <c r="AL5" s="192"/>
      <c r="AM5" s="193"/>
      <c r="AN5" s="54"/>
      <c r="AO5" s="55">
        <v>6</v>
      </c>
      <c r="AP5" s="55"/>
      <c r="AQ5" s="55">
        <f t="shared" si="0"/>
        <v>6</v>
      </c>
    </row>
    <row r="6" spans="1:43">
      <c r="A6" s="83"/>
      <c r="B6" s="52"/>
      <c r="C6" s="56" t="s">
        <v>95</v>
      </c>
      <c r="D6" s="51"/>
      <c r="E6" s="52"/>
      <c r="F6" s="30"/>
      <c r="G6" s="52"/>
      <c r="H6" s="52"/>
      <c r="I6" s="52"/>
      <c r="J6" s="53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0"/>
      <c r="AG6" s="50"/>
      <c r="AH6" s="50"/>
      <c r="AI6" s="191" t="s">
        <v>5</v>
      </c>
      <c r="AJ6" s="192"/>
      <c r="AK6" s="192"/>
      <c r="AL6" s="192"/>
      <c r="AM6" s="193"/>
      <c r="AN6" s="54"/>
      <c r="AO6" s="55">
        <v>6</v>
      </c>
      <c r="AP6" s="55"/>
      <c r="AQ6" s="55">
        <f t="shared" si="0"/>
        <v>6</v>
      </c>
    </row>
    <row r="7" spans="1:43">
      <c r="A7" s="83"/>
      <c r="B7" s="52"/>
      <c r="C7" s="52"/>
      <c r="D7" s="51"/>
      <c r="E7" s="52"/>
      <c r="F7" s="30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0"/>
      <c r="AG7" s="50"/>
      <c r="AH7" s="50"/>
      <c r="AI7" s="191" t="s">
        <v>6</v>
      </c>
      <c r="AJ7" s="192"/>
      <c r="AK7" s="192"/>
      <c r="AL7" s="192"/>
      <c r="AM7" s="193"/>
      <c r="AN7" s="54"/>
      <c r="AO7" s="55"/>
      <c r="AP7" s="55"/>
      <c r="AQ7" s="55">
        <f t="shared" si="0"/>
        <v>0</v>
      </c>
    </row>
    <row r="8" spans="1:43" ht="15" customHeight="1">
      <c r="A8" s="200" t="s">
        <v>7</v>
      </c>
      <c r="B8" s="196" t="s">
        <v>8</v>
      </c>
      <c r="C8" s="203" t="s">
        <v>9</v>
      </c>
      <c r="D8" s="204" t="s">
        <v>10</v>
      </c>
      <c r="E8" s="182" t="s">
        <v>11</v>
      </c>
      <c r="F8" s="205" t="s">
        <v>84</v>
      </c>
      <c r="G8" s="203" t="s">
        <v>59</v>
      </c>
      <c r="H8" s="203" t="s">
        <v>13</v>
      </c>
      <c r="I8" s="211" t="s">
        <v>121</v>
      </c>
      <c r="J8" s="177"/>
      <c r="K8" s="178" t="s">
        <v>14</v>
      </c>
      <c r="L8" s="203" t="s">
        <v>15</v>
      </c>
      <c r="M8" s="203"/>
      <c r="N8" s="203"/>
      <c r="O8" s="203" t="s">
        <v>16</v>
      </c>
      <c r="P8" s="203"/>
      <c r="Q8" s="203"/>
      <c r="R8" s="210" t="s">
        <v>17</v>
      </c>
      <c r="S8" s="57"/>
      <c r="T8" s="212" t="s">
        <v>160</v>
      </c>
      <c r="U8" s="212" t="s">
        <v>161</v>
      </c>
      <c r="V8" s="215" t="s">
        <v>18</v>
      </c>
      <c r="W8" s="215"/>
      <c r="X8" s="215"/>
      <c r="Y8" s="215"/>
      <c r="Z8" s="215"/>
      <c r="AA8" s="215"/>
      <c r="AB8" s="210" t="s">
        <v>19</v>
      </c>
      <c r="AC8" s="210"/>
      <c r="AD8" s="210"/>
      <c r="AE8" s="210"/>
      <c r="AF8" s="210"/>
      <c r="AG8" s="210"/>
      <c r="AH8" s="196" t="s">
        <v>20</v>
      </c>
      <c r="AI8" s="196"/>
      <c r="AJ8" s="196"/>
      <c r="AK8" s="196"/>
      <c r="AL8" s="196"/>
      <c r="AM8" s="196"/>
      <c r="AN8" s="194" t="s">
        <v>21</v>
      </c>
      <c r="AO8" s="194" t="s">
        <v>22</v>
      </c>
      <c r="AP8" s="194" t="s">
        <v>23</v>
      </c>
      <c r="AQ8" s="194" t="s">
        <v>24</v>
      </c>
    </row>
    <row r="9" spans="1:43" ht="20.25" customHeight="1">
      <c r="A9" s="201"/>
      <c r="B9" s="196"/>
      <c r="C9" s="203"/>
      <c r="D9" s="204"/>
      <c r="E9" s="180" t="s">
        <v>25</v>
      </c>
      <c r="F9" s="206"/>
      <c r="G9" s="203"/>
      <c r="H9" s="203"/>
      <c r="I9" s="208"/>
      <c r="J9" s="216" t="s">
        <v>14</v>
      </c>
      <c r="K9" s="178" t="s">
        <v>27</v>
      </c>
      <c r="L9" s="203" t="s">
        <v>28</v>
      </c>
      <c r="M9" s="203" t="s">
        <v>29</v>
      </c>
      <c r="N9" s="203" t="s">
        <v>30</v>
      </c>
      <c r="O9" s="203" t="s">
        <v>28</v>
      </c>
      <c r="P9" s="203" t="s">
        <v>29</v>
      </c>
      <c r="Q9" s="203" t="s">
        <v>30</v>
      </c>
      <c r="R9" s="210"/>
      <c r="S9" s="212" t="s">
        <v>60</v>
      </c>
      <c r="T9" s="213"/>
      <c r="U9" s="213"/>
      <c r="V9" s="215"/>
      <c r="W9" s="215"/>
      <c r="X9" s="215"/>
      <c r="Y9" s="215"/>
      <c r="Z9" s="215"/>
      <c r="AA9" s="215"/>
      <c r="AB9" s="210"/>
      <c r="AC9" s="210"/>
      <c r="AD9" s="210"/>
      <c r="AE9" s="210"/>
      <c r="AF9" s="210"/>
      <c r="AG9" s="210"/>
      <c r="AH9" s="196"/>
      <c r="AI9" s="196"/>
      <c r="AJ9" s="196"/>
      <c r="AK9" s="196"/>
      <c r="AL9" s="196"/>
      <c r="AM9" s="196"/>
      <c r="AN9" s="194"/>
      <c r="AO9" s="194"/>
      <c r="AP9" s="194"/>
      <c r="AQ9" s="194"/>
    </row>
    <row r="10" spans="1:43">
      <c r="A10" s="201"/>
      <c r="B10" s="196"/>
      <c r="C10" s="203"/>
      <c r="D10" s="204"/>
      <c r="E10" s="208" t="s">
        <v>31</v>
      </c>
      <c r="F10" s="206"/>
      <c r="G10" s="203"/>
      <c r="H10" s="203"/>
      <c r="I10" s="208"/>
      <c r="J10" s="216"/>
      <c r="K10" s="182" t="s">
        <v>32</v>
      </c>
      <c r="L10" s="203"/>
      <c r="M10" s="203"/>
      <c r="N10" s="203"/>
      <c r="O10" s="203"/>
      <c r="P10" s="203"/>
      <c r="Q10" s="203"/>
      <c r="R10" s="210"/>
      <c r="S10" s="213"/>
      <c r="T10" s="213"/>
      <c r="U10" s="213"/>
      <c r="V10" s="215" t="s">
        <v>33</v>
      </c>
      <c r="W10" s="215"/>
      <c r="X10" s="215" t="s">
        <v>34</v>
      </c>
      <c r="Y10" s="215"/>
      <c r="Z10" s="215" t="s">
        <v>35</v>
      </c>
      <c r="AA10" s="215"/>
      <c r="AB10" s="215" t="s">
        <v>33</v>
      </c>
      <c r="AC10" s="215"/>
      <c r="AD10" s="210" t="s">
        <v>34</v>
      </c>
      <c r="AE10" s="210"/>
      <c r="AF10" s="210" t="s">
        <v>35</v>
      </c>
      <c r="AG10" s="210"/>
      <c r="AH10" s="195" t="s">
        <v>33</v>
      </c>
      <c r="AI10" s="195"/>
      <c r="AJ10" s="194" t="s">
        <v>34</v>
      </c>
      <c r="AK10" s="194"/>
      <c r="AL10" s="194" t="s">
        <v>35</v>
      </c>
      <c r="AM10" s="194"/>
      <c r="AN10" s="194"/>
      <c r="AO10" s="194"/>
      <c r="AP10" s="194"/>
      <c r="AQ10" s="194"/>
    </row>
    <row r="11" spans="1:43">
      <c r="A11" s="202"/>
      <c r="B11" s="196"/>
      <c r="C11" s="203"/>
      <c r="D11" s="204"/>
      <c r="E11" s="209"/>
      <c r="F11" s="207"/>
      <c r="G11" s="203"/>
      <c r="H11" s="203"/>
      <c r="I11" s="209"/>
      <c r="J11" s="216"/>
      <c r="K11" s="181"/>
      <c r="L11" s="203"/>
      <c r="M11" s="203"/>
      <c r="N11" s="203"/>
      <c r="O11" s="203"/>
      <c r="P11" s="203"/>
      <c r="Q11" s="203"/>
      <c r="R11" s="210"/>
      <c r="S11" s="214"/>
      <c r="T11" s="214"/>
      <c r="U11" s="214"/>
      <c r="V11" s="58">
        <v>0.5</v>
      </c>
      <c r="W11" s="58">
        <v>1</v>
      </c>
      <c r="X11" s="58">
        <v>0.5</v>
      </c>
      <c r="Y11" s="58">
        <v>1</v>
      </c>
      <c r="Z11" s="58">
        <v>0.5</v>
      </c>
      <c r="AA11" s="58">
        <v>1</v>
      </c>
      <c r="AB11" s="58">
        <v>0.5</v>
      </c>
      <c r="AC11" s="58">
        <v>1</v>
      </c>
      <c r="AD11" s="58">
        <v>0.5</v>
      </c>
      <c r="AE11" s="58">
        <v>1</v>
      </c>
      <c r="AF11" s="58">
        <v>0.5</v>
      </c>
      <c r="AG11" s="58">
        <v>1</v>
      </c>
      <c r="AH11" s="58">
        <v>0.5</v>
      </c>
      <c r="AI11" s="58">
        <v>1</v>
      </c>
      <c r="AJ11" s="58">
        <v>0.5</v>
      </c>
      <c r="AK11" s="58">
        <v>1</v>
      </c>
      <c r="AL11" s="58">
        <v>0.5</v>
      </c>
      <c r="AM11" s="58">
        <v>1</v>
      </c>
      <c r="AN11" s="194"/>
      <c r="AO11" s="194"/>
      <c r="AP11" s="197"/>
      <c r="AQ11" s="194"/>
    </row>
    <row r="12" spans="1:43">
      <c r="A12" s="84">
        <v>1</v>
      </c>
      <c r="B12" s="57" t="s">
        <v>52</v>
      </c>
      <c r="C12" s="59" t="s">
        <v>101</v>
      </c>
      <c r="D12" s="60" t="s">
        <v>57</v>
      </c>
      <c r="E12" s="61" t="s">
        <v>128</v>
      </c>
      <c r="F12" s="59" t="s">
        <v>41</v>
      </c>
      <c r="G12" s="96">
        <f t="shared" ref="G12:G37" si="1">1/18*(L12+M12+N12)</f>
        <v>1.2777777777777777</v>
      </c>
      <c r="H12" s="59">
        <v>17697</v>
      </c>
      <c r="I12" s="185">
        <v>4.2300000000000004</v>
      </c>
      <c r="J12" s="62">
        <v>18</v>
      </c>
      <c r="K12" s="62">
        <f>H12*I12</f>
        <v>74858.310000000012</v>
      </c>
      <c r="L12" s="63"/>
      <c r="M12" s="62">
        <v>16</v>
      </c>
      <c r="N12" s="62">
        <v>7</v>
      </c>
      <c r="O12" s="64">
        <f>K12/J12*L12</f>
        <v>0</v>
      </c>
      <c r="P12" s="64">
        <f t="shared" ref="P12:P19" si="2">K12/J12*M12</f>
        <v>66540.720000000016</v>
      </c>
      <c r="Q12" s="64">
        <f>K12/J12*N12</f>
        <v>29111.565000000006</v>
      </c>
      <c r="R12" s="62">
        <f t="shared" ref="R12:R37" si="3">(O12+P12+Q12)*0.25</f>
        <v>23913.071250000005</v>
      </c>
      <c r="S12" s="62"/>
      <c r="T12" s="62"/>
      <c r="U12" s="62">
        <f>((17697*40%)/18)*T12</f>
        <v>0</v>
      </c>
      <c r="V12" s="59"/>
      <c r="W12" s="62"/>
      <c r="X12" s="62">
        <v>12</v>
      </c>
      <c r="Y12" s="59"/>
      <c r="Z12" s="59">
        <v>6</v>
      </c>
      <c r="AA12" s="59"/>
      <c r="AB12" s="59"/>
      <c r="AC12" s="62"/>
      <c r="AD12" s="64">
        <f>H12*20%/J12*X12*50%</f>
        <v>1179.8</v>
      </c>
      <c r="AE12" s="65"/>
      <c r="AF12" s="64">
        <f>H12*25%/J12*Z12*50%</f>
        <v>737.375</v>
      </c>
      <c r="AG12" s="65"/>
      <c r="AH12" s="65"/>
      <c r="AI12" s="65"/>
      <c r="AJ12" s="89">
        <v>2655</v>
      </c>
      <c r="AK12" s="66"/>
      <c r="AL12" s="65"/>
      <c r="AM12" s="65"/>
      <c r="AN12" s="179"/>
      <c r="AO12" s="62">
        <v>3539</v>
      </c>
      <c r="AP12" s="62">
        <f t="shared" ref="AP12:AP32" si="4">(O12+P12+Q12+R12)*0.1</f>
        <v>11956.535625000004</v>
      </c>
      <c r="AQ12" s="64">
        <f>O12+P12+Q12+R12+S12+U12+AB12+AC12+AD12+AE12+AF12+AG12+AH12+AI12+AJ12+AK12+AL12+AM12+AN12+AO12+AP12</f>
        <v>139633.06687500002</v>
      </c>
    </row>
    <row r="13" spans="1:43">
      <c r="A13" s="84"/>
      <c r="B13" s="57" t="s">
        <v>156</v>
      </c>
      <c r="C13" s="59" t="s">
        <v>101</v>
      </c>
      <c r="D13" s="60" t="s">
        <v>57</v>
      </c>
      <c r="E13" s="61" t="s">
        <v>128</v>
      </c>
      <c r="F13" s="59" t="s">
        <v>41</v>
      </c>
      <c r="G13" s="96">
        <f t="shared" si="1"/>
        <v>0.33333333333333331</v>
      </c>
      <c r="H13" s="59">
        <v>17697</v>
      </c>
      <c r="I13" s="185">
        <v>4.2300000000000004</v>
      </c>
      <c r="J13" s="62">
        <v>18</v>
      </c>
      <c r="K13" s="62">
        <f>H13*I13</f>
        <v>74858.310000000012</v>
      </c>
      <c r="L13" s="63"/>
      <c r="M13" s="62">
        <v>4</v>
      </c>
      <c r="N13" s="62">
        <v>2</v>
      </c>
      <c r="O13" s="64">
        <f>K13/J13*L13</f>
        <v>0</v>
      </c>
      <c r="P13" s="64">
        <f t="shared" si="2"/>
        <v>16635.180000000004</v>
      </c>
      <c r="Q13" s="64">
        <f>K13/J13*N13</f>
        <v>8317.590000000002</v>
      </c>
      <c r="R13" s="62">
        <f t="shared" si="3"/>
        <v>6238.192500000001</v>
      </c>
      <c r="S13" s="62"/>
      <c r="T13" s="62">
        <v>10</v>
      </c>
      <c r="U13" s="62">
        <f t="shared" ref="U13:U37" si="5">((17697*40%)/18)*T13</f>
        <v>3932.6666666666665</v>
      </c>
      <c r="V13" s="59"/>
      <c r="W13" s="62"/>
      <c r="X13" s="62">
        <v>4</v>
      </c>
      <c r="Y13" s="59"/>
      <c r="Z13" s="59">
        <v>2</v>
      </c>
      <c r="AA13" s="59"/>
      <c r="AB13" s="59"/>
      <c r="AC13" s="62"/>
      <c r="AD13" s="64">
        <f>H13*20%/J13*X13*50%</f>
        <v>393.26666666666665</v>
      </c>
      <c r="AE13" s="65"/>
      <c r="AF13" s="64">
        <f>H13*25%/J13*Z13*50%</f>
        <v>245.79166666666666</v>
      </c>
      <c r="AG13" s="65"/>
      <c r="AH13" s="65"/>
      <c r="AI13" s="65"/>
      <c r="AJ13" s="89"/>
      <c r="AK13" s="66"/>
      <c r="AL13" s="65"/>
      <c r="AM13" s="65"/>
      <c r="AN13" s="179"/>
      <c r="AO13" s="62"/>
      <c r="AP13" s="62">
        <f t="shared" si="4"/>
        <v>3119.0962500000005</v>
      </c>
      <c r="AQ13" s="64">
        <f t="shared" ref="AQ13:AQ37" si="6">O13+P13+Q13+R13+S13+U13+AB13+AC13+AD13+AE13+AF13+AG13+AH13+AI13+AJ13+AK13+AL13+AM13+AN13+AO13+AP13</f>
        <v>38881.78375000001</v>
      </c>
    </row>
    <row r="14" spans="1:43" ht="14.25" customHeight="1">
      <c r="A14" s="84">
        <v>2</v>
      </c>
      <c r="B14" s="68" t="s">
        <v>97</v>
      </c>
      <c r="C14" s="59" t="s">
        <v>56</v>
      </c>
      <c r="D14" s="60" t="s">
        <v>55</v>
      </c>
      <c r="E14" s="69" t="s">
        <v>51</v>
      </c>
      <c r="F14" s="59" t="s">
        <v>98</v>
      </c>
      <c r="G14" s="96">
        <f t="shared" si="1"/>
        <v>1</v>
      </c>
      <c r="H14" s="59">
        <v>17697</v>
      </c>
      <c r="I14" s="185">
        <v>2.38</v>
      </c>
      <c r="J14" s="62">
        <v>18</v>
      </c>
      <c r="K14" s="62">
        <f>H14*I14</f>
        <v>42118.86</v>
      </c>
      <c r="L14" s="59"/>
      <c r="M14" s="70">
        <v>13</v>
      </c>
      <c r="N14" s="62">
        <v>5</v>
      </c>
      <c r="O14" s="62"/>
      <c r="P14" s="64">
        <f t="shared" si="2"/>
        <v>30419.176666666666</v>
      </c>
      <c r="Q14" s="64"/>
      <c r="R14" s="62">
        <f t="shared" si="3"/>
        <v>7604.7941666666666</v>
      </c>
      <c r="S14" s="62"/>
      <c r="T14" s="62">
        <v>6</v>
      </c>
      <c r="U14" s="62">
        <f t="shared" si="5"/>
        <v>2359.6</v>
      </c>
      <c r="V14" s="59"/>
      <c r="W14" s="62"/>
      <c r="X14" s="62">
        <v>12</v>
      </c>
      <c r="Y14" s="59"/>
      <c r="Z14" s="59">
        <v>5</v>
      </c>
      <c r="AA14" s="59"/>
      <c r="AB14" s="62">
        <f>H14*25%/J14*V14*50%</f>
        <v>0</v>
      </c>
      <c r="AC14" s="62"/>
      <c r="AD14" s="64">
        <f>H14*20%/J14*X14*50%</f>
        <v>1179.8</v>
      </c>
      <c r="AE14" s="65"/>
      <c r="AF14" s="65"/>
      <c r="AG14" s="65"/>
      <c r="AH14" s="65"/>
      <c r="AI14" s="65"/>
      <c r="AJ14" s="65"/>
      <c r="AK14" s="66"/>
      <c r="AL14" s="65"/>
      <c r="AM14" s="65"/>
      <c r="AN14" s="179"/>
      <c r="AO14" s="62">
        <v>3539</v>
      </c>
      <c r="AP14" s="62">
        <f>(O14+P14+Q14+R14)*0.1</f>
        <v>3802.3970833333333</v>
      </c>
      <c r="AQ14" s="64">
        <f t="shared" si="6"/>
        <v>48904.767916666664</v>
      </c>
    </row>
    <row r="15" spans="1:43">
      <c r="A15" s="84">
        <v>3</v>
      </c>
      <c r="B15" s="67" t="s">
        <v>58</v>
      </c>
      <c r="C15" s="59" t="s">
        <v>101</v>
      </c>
      <c r="D15" s="60" t="s">
        <v>37</v>
      </c>
      <c r="E15" s="69" t="s">
        <v>130</v>
      </c>
      <c r="F15" s="59" t="s">
        <v>38</v>
      </c>
      <c r="G15" s="96">
        <f t="shared" si="1"/>
        <v>1</v>
      </c>
      <c r="H15" s="59">
        <v>17697</v>
      </c>
      <c r="I15" s="185">
        <v>4.7</v>
      </c>
      <c r="J15" s="62">
        <v>18</v>
      </c>
      <c r="K15" s="62">
        <f t="shared" ref="K15:K37" si="7">H15*I15</f>
        <v>83175.900000000009</v>
      </c>
      <c r="L15" s="59">
        <v>18</v>
      </c>
      <c r="M15" s="70"/>
      <c r="N15" s="62"/>
      <c r="O15" s="64">
        <f>K15/J15*L15</f>
        <v>83175.900000000009</v>
      </c>
      <c r="P15" s="64">
        <f t="shared" si="2"/>
        <v>0</v>
      </c>
      <c r="Q15" s="64"/>
      <c r="R15" s="62">
        <f t="shared" si="3"/>
        <v>20793.975000000002</v>
      </c>
      <c r="S15" s="62"/>
      <c r="T15" s="62"/>
      <c r="U15" s="62">
        <f t="shared" si="5"/>
        <v>0</v>
      </c>
      <c r="V15" s="59">
        <v>18</v>
      </c>
      <c r="W15" s="62"/>
      <c r="X15" s="62"/>
      <c r="Y15" s="59"/>
      <c r="Z15" s="59"/>
      <c r="AA15" s="59"/>
      <c r="AB15" s="62">
        <f>H15*25%/J15*V15*50%</f>
        <v>2212.125</v>
      </c>
      <c r="AC15" s="62"/>
      <c r="AD15" s="64">
        <f>H15*20%/J15*X15*50%</f>
        <v>0</v>
      </c>
      <c r="AE15" s="65"/>
      <c r="AF15" s="65"/>
      <c r="AG15" s="65"/>
      <c r="AH15" s="41">
        <v>2212</v>
      </c>
      <c r="AI15" s="65"/>
      <c r="AJ15" s="65"/>
      <c r="AK15" s="66"/>
      <c r="AL15" s="65"/>
      <c r="AM15" s="65"/>
      <c r="AN15" s="179"/>
      <c r="AO15" s="179"/>
      <c r="AP15" s="62">
        <f t="shared" si="4"/>
        <v>10396.987500000003</v>
      </c>
      <c r="AQ15" s="64">
        <f t="shared" si="6"/>
        <v>118790.98750000002</v>
      </c>
    </row>
    <row r="16" spans="1:43">
      <c r="A16" s="84">
        <v>4</v>
      </c>
      <c r="B16" s="67" t="s">
        <v>6</v>
      </c>
      <c r="C16" s="59" t="s">
        <v>101</v>
      </c>
      <c r="D16" s="60" t="s">
        <v>37</v>
      </c>
      <c r="E16" s="69" t="s">
        <v>131</v>
      </c>
      <c r="F16" s="59" t="s">
        <v>38</v>
      </c>
      <c r="G16" s="96">
        <f t="shared" si="1"/>
        <v>0.5</v>
      </c>
      <c r="H16" s="59">
        <v>17697</v>
      </c>
      <c r="I16" s="185">
        <v>4.63</v>
      </c>
      <c r="J16" s="62">
        <v>18</v>
      </c>
      <c r="K16" s="62">
        <f t="shared" si="7"/>
        <v>81937.11</v>
      </c>
      <c r="L16" s="59">
        <v>2</v>
      </c>
      <c r="M16" s="70">
        <v>4</v>
      </c>
      <c r="N16" s="62">
        <v>3</v>
      </c>
      <c r="O16" s="62">
        <f t="shared" ref="O16:O36" si="8">K16/J16*L16</f>
        <v>9104.123333333333</v>
      </c>
      <c r="P16" s="64">
        <f t="shared" si="2"/>
        <v>18208.246666666666</v>
      </c>
      <c r="Q16" s="64">
        <f>K16/J16*N16</f>
        <v>13656.184999999999</v>
      </c>
      <c r="R16" s="62">
        <f t="shared" si="3"/>
        <v>10242.13875</v>
      </c>
      <c r="S16" s="62"/>
      <c r="T16" s="62">
        <v>2</v>
      </c>
      <c r="U16" s="62">
        <f t="shared" si="5"/>
        <v>786.5333333333333</v>
      </c>
      <c r="V16" s="59"/>
      <c r="W16" s="62"/>
      <c r="X16" s="62"/>
      <c r="Y16" s="59"/>
      <c r="Z16" s="59"/>
      <c r="AA16" s="59"/>
      <c r="AB16" s="59"/>
      <c r="AC16" s="62"/>
      <c r="AD16" s="62"/>
      <c r="AE16" s="65"/>
      <c r="AF16" s="65"/>
      <c r="AG16" s="65"/>
      <c r="AH16" s="65"/>
      <c r="AI16" s="65"/>
      <c r="AJ16" s="65"/>
      <c r="AK16" s="66"/>
      <c r="AL16" s="65"/>
      <c r="AM16" s="65"/>
      <c r="AN16" s="179"/>
      <c r="AO16" s="179"/>
      <c r="AP16" s="62">
        <f t="shared" si="4"/>
        <v>5121.069375</v>
      </c>
      <c r="AQ16" s="64">
        <f t="shared" si="6"/>
        <v>57118.296458333331</v>
      </c>
    </row>
    <row r="17" spans="1:43">
      <c r="A17" s="84">
        <v>5</v>
      </c>
      <c r="B17" s="67" t="s">
        <v>63</v>
      </c>
      <c r="C17" s="67" t="s">
        <v>101</v>
      </c>
      <c r="D17" s="60" t="s">
        <v>99</v>
      </c>
      <c r="E17" s="67" t="s">
        <v>129</v>
      </c>
      <c r="F17" s="67" t="s">
        <v>48</v>
      </c>
      <c r="G17" s="96">
        <f t="shared" si="1"/>
        <v>1.5</v>
      </c>
      <c r="H17" s="59">
        <v>17697</v>
      </c>
      <c r="I17" s="185">
        <v>3.79</v>
      </c>
      <c r="J17" s="62">
        <v>18</v>
      </c>
      <c r="K17" s="62">
        <f t="shared" si="7"/>
        <v>67071.63</v>
      </c>
      <c r="L17" s="59">
        <v>8</v>
      </c>
      <c r="M17" s="62">
        <v>12</v>
      </c>
      <c r="N17" s="62">
        <v>7</v>
      </c>
      <c r="O17" s="62">
        <f t="shared" si="8"/>
        <v>29809.613333333335</v>
      </c>
      <c r="P17" s="64">
        <f t="shared" si="2"/>
        <v>44714.42</v>
      </c>
      <c r="Q17" s="64">
        <f>K17/J17*N17</f>
        <v>26083.411666666667</v>
      </c>
      <c r="R17" s="62">
        <f t="shared" si="3"/>
        <v>25151.861249999998</v>
      </c>
      <c r="S17" s="62"/>
      <c r="T17" s="62">
        <v>8</v>
      </c>
      <c r="U17" s="62">
        <f t="shared" si="5"/>
        <v>3146.1333333333332</v>
      </c>
      <c r="V17" s="59">
        <v>8</v>
      </c>
      <c r="W17" s="72"/>
      <c r="X17" s="62">
        <v>12</v>
      </c>
      <c r="Y17" s="59"/>
      <c r="Z17" s="59">
        <v>7</v>
      </c>
      <c r="AA17" s="59"/>
      <c r="AB17" s="62">
        <f>H17*25%/J17*V17*50%</f>
        <v>983.16666666666663</v>
      </c>
      <c r="AC17" s="62">
        <f>H17*20%/J17*W17</f>
        <v>0</v>
      </c>
      <c r="AD17" s="64">
        <f>H17*20%/J17*X17*50%</f>
        <v>1179.8</v>
      </c>
      <c r="AE17" s="73"/>
      <c r="AF17" s="64">
        <f>H17*25%/J17*Z17*50%</f>
        <v>860.27083333333326</v>
      </c>
      <c r="AG17" s="73"/>
      <c r="AH17" s="73"/>
      <c r="AI17" s="64"/>
      <c r="AJ17" s="89"/>
      <c r="AK17" s="64"/>
      <c r="AL17" s="89">
        <v>2655</v>
      </c>
      <c r="AM17" s="73"/>
      <c r="AN17" s="57"/>
      <c r="AO17" s="62">
        <v>3539</v>
      </c>
      <c r="AP17" s="62">
        <f t="shared" si="4"/>
        <v>12575.930625000001</v>
      </c>
      <c r="AQ17" s="64">
        <f t="shared" si="6"/>
        <v>150698.60770833335</v>
      </c>
    </row>
    <row r="18" spans="1:43">
      <c r="A18" s="84">
        <v>6</v>
      </c>
      <c r="B18" s="71" t="s">
        <v>133</v>
      </c>
      <c r="C18" s="67" t="s">
        <v>101</v>
      </c>
      <c r="D18" s="60" t="s">
        <v>57</v>
      </c>
      <c r="E18" s="67" t="s">
        <v>62</v>
      </c>
      <c r="F18" s="67" t="s">
        <v>48</v>
      </c>
      <c r="G18" s="96">
        <f t="shared" si="1"/>
        <v>1.1111111111111112</v>
      </c>
      <c r="H18" s="59">
        <v>17697</v>
      </c>
      <c r="I18" s="185">
        <v>3.96</v>
      </c>
      <c r="J18" s="62">
        <v>18</v>
      </c>
      <c r="K18" s="62">
        <f t="shared" si="7"/>
        <v>70080.12</v>
      </c>
      <c r="L18" s="59">
        <v>20</v>
      </c>
      <c r="M18" s="62"/>
      <c r="N18" s="62"/>
      <c r="O18" s="62">
        <f t="shared" si="8"/>
        <v>77866.799999999988</v>
      </c>
      <c r="P18" s="64">
        <f t="shared" si="2"/>
        <v>0</v>
      </c>
      <c r="Q18" s="64"/>
      <c r="R18" s="62">
        <f t="shared" si="3"/>
        <v>19466.699999999997</v>
      </c>
      <c r="S18" s="62"/>
      <c r="T18" s="62"/>
      <c r="U18" s="62">
        <f t="shared" si="5"/>
        <v>0</v>
      </c>
      <c r="V18" s="59">
        <v>18</v>
      </c>
      <c r="W18" s="72"/>
      <c r="X18" s="62"/>
      <c r="Y18" s="59"/>
      <c r="Z18" s="59"/>
      <c r="AA18" s="59"/>
      <c r="AB18" s="62">
        <f>H18*25%/J18*V18*50%</f>
        <v>2212.125</v>
      </c>
      <c r="AC18" s="62"/>
      <c r="AD18" s="64">
        <f>H18*20%/J18*X18*50%</f>
        <v>0</v>
      </c>
      <c r="AE18" s="73"/>
      <c r="AF18" s="73"/>
      <c r="AG18" s="73"/>
      <c r="AH18" s="41">
        <v>2212</v>
      </c>
      <c r="AI18" s="64"/>
      <c r="AJ18" s="73"/>
      <c r="AK18" s="64"/>
      <c r="AL18" s="73"/>
      <c r="AM18" s="73"/>
      <c r="AN18" s="57"/>
      <c r="AO18" s="57"/>
      <c r="AP18" s="62">
        <f t="shared" si="4"/>
        <v>9733.3499999999985</v>
      </c>
      <c r="AQ18" s="64">
        <f t="shared" si="6"/>
        <v>111490.97499999998</v>
      </c>
    </row>
    <row r="19" spans="1:43">
      <c r="A19" s="84">
        <v>7</v>
      </c>
      <c r="B19" s="67" t="s">
        <v>43</v>
      </c>
      <c r="C19" s="67" t="s">
        <v>101</v>
      </c>
      <c r="D19" s="60" t="s">
        <v>40</v>
      </c>
      <c r="E19" s="67" t="s">
        <v>132</v>
      </c>
      <c r="F19" s="59" t="s">
        <v>41</v>
      </c>
      <c r="G19" s="96">
        <f t="shared" si="1"/>
        <v>0.5</v>
      </c>
      <c r="H19" s="59">
        <v>17697</v>
      </c>
      <c r="I19" s="186" t="s">
        <v>157</v>
      </c>
      <c r="J19" s="62">
        <v>18</v>
      </c>
      <c r="K19" s="62">
        <f t="shared" si="7"/>
        <v>76097.099999999991</v>
      </c>
      <c r="L19" s="59"/>
      <c r="M19" s="62">
        <v>6</v>
      </c>
      <c r="N19" s="62">
        <v>3</v>
      </c>
      <c r="O19" s="62">
        <f t="shared" si="8"/>
        <v>0</v>
      </c>
      <c r="P19" s="64">
        <f t="shared" si="2"/>
        <v>25365.699999999997</v>
      </c>
      <c r="Q19" s="64">
        <f>K19/J19*N19</f>
        <v>12682.849999999999</v>
      </c>
      <c r="R19" s="62">
        <f t="shared" si="3"/>
        <v>9512.1374999999989</v>
      </c>
      <c r="S19" s="62"/>
      <c r="T19" s="62">
        <v>3</v>
      </c>
      <c r="U19" s="62">
        <f t="shared" si="5"/>
        <v>1179.8</v>
      </c>
      <c r="V19" s="59"/>
      <c r="W19" s="72"/>
      <c r="X19" s="89">
        <v>4</v>
      </c>
      <c r="Y19" s="59"/>
      <c r="Z19" s="59">
        <v>2</v>
      </c>
      <c r="AA19" s="59"/>
      <c r="AB19" s="62"/>
      <c r="AC19" s="62">
        <f>H19*20%/J19*W19</f>
        <v>0</v>
      </c>
      <c r="AD19" s="64">
        <f>H19*20%/J19*X19*50%</f>
        <v>393.26666666666665</v>
      </c>
      <c r="AE19" s="73"/>
      <c r="AF19" s="64">
        <f>H19*25%/J19*Z19*50%</f>
        <v>245.79166666666666</v>
      </c>
      <c r="AG19" s="73"/>
      <c r="AH19" s="73"/>
      <c r="AI19" s="64"/>
      <c r="AJ19" s="73"/>
      <c r="AK19" s="64"/>
      <c r="AL19" s="73"/>
      <c r="AM19" s="73"/>
      <c r="AN19" s="57"/>
      <c r="AO19" s="62"/>
      <c r="AP19" s="62">
        <f t="shared" si="4"/>
        <v>4756.0687499999995</v>
      </c>
      <c r="AQ19" s="64">
        <f t="shared" si="6"/>
        <v>54135.614583333328</v>
      </c>
    </row>
    <row r="20" spans="1:43">
      <c r="A20" s="84">
        <v>8</v>
      </c>
      <c r="B20" s="67" t="s">
        <v>54</v>
      </c>
      <c r="C20" s="67" t="s">
        <v>101</v>
      </c>
      <c r="D20" s="60" t="s">
        <v>57</v>
      </c>
      <c r="E20" s="67" t="s">
        <v>129</v>
      </c>
      <c r="F20" s="74" t="s">
        <v>41</v>
      </c>
      <c r="G20" s="96">
        <f t="shared" si="1"/>
        <v>1.1666666666666665</v>
      </c>
      <c r="H20" s="59">
        <v>17697</v>
      </c>
      <c r="I20" s="185">
        <v>3.96</v>
      </c>
      <c r="J20" s="62">
        <v>18</v>
      </c>
      <c r="K20" s="62">
        <f t="shared" si="7"/>
        <v>70080.12</v>
      </c>
      <c r="L20" s="59">
        <v>21</v>
      </c>
      <c r="M20" s="64"/>
      <c r="N20" s="64"/>
      <c r="O20" s="62">
        <f t="shared" si="8"/>
        <v>81760.14</v>
      </c>
      <c r="P20" s="64"/>
      <c r="Q20" s="64"/>
      <c r="R20" s="62">
        <f t="shared" si="3"/>
        <v>20440.035</v>
      </c>
      <c r="S20" s="62"/>
      <c r="T20" s="62">
        <v>17</v>
      </c>
      <c r="U20" s="62">
        <f t="shared" si="5"/>
        <v>6685.5333333333328</v>
      </c>
      <c r="V20" s="59">
        <v>18</v>
      </c>
      <c r="W20" s="72"/>
      <c r="X20" s="73"/>
      <c r="Y20" s="73"/>
      <c r="Z20" s="73"/>
      <c r="AA20" s="73"/>
      <c r="AB20" s="62">
        <f>H20*25%/J20*V20*50%</f>
        <v>2212.125</v>
      </c>
      <c r="AC20" s="62">
        <f>H20*20%/J20*W20</f>
        <v>0</v>
      </c>
      <c r="AD20" s="88">
        <f>J20*20%/L20*Y20*50%</f>
        <v>0</v>
      </c>
      <c r="AE20" s="73"/>
      <c r="AF20" s="73"/>
      <c r="AG20" s="73"/>
      <c r="AH20" s="41">
        <v>2212</v>
      </c>
      <c r="AI20" s="64"/>
      <c r="AJ20" s="73"/>
      <c r="AK20" s="64"/>
      <c r="AL20" s="73"/>
      <c r="AM20" s="73"/>
      <c r="AN20" s="57"/>
      <c r="AO20" s="57"/>
      <c r="AP20" s="62">
        <f t="shared" si="4"/>
        <v>10220.017500000002</v>
      </c>
      <c r="AQ20" s="64">
        <f t="shared" si="6"/>
        <v>123529.85083333334</v>
      </c>
    </row>
    <row r="21" spans="1:43">
      <c r="A21" s="84">
        <v>9</v>
      </c>
      <c r="B21" s="67" t="s">
        <v>100</v>
      </c>
      <c r="C21" s="67" t="s">
        <v>101</v>
      </c>
      <c r="D21" s="59" t="s">
        <v>44</v>
      </c>
      <c r="E21" s="69" t="s">
        <v>134</v>
      </c>
      <c r="F21" s="67" t="s">
        <v>38</v>
      </c>
      <c r="G21" s="96">
        <f t="shared" si="1"/>
        <v>0.5</v>
      </c>
      <c r="H21" s="59">
        <v>17697</v>
      </c>
      <c r="I21" s="185">
        <v>3.72</v>
      </c>
      <c r="J21" s="62">
        <v>18</v>
      </c>
      <c r="K21" s="62">
        <f t="shared" si="7"/>
        <v>65832.84</v>
      </c>
      <c r="L21" s="59">
        <v>3</v>
      </c>
      <c r="M21" s="64">
        <v>4</v>
      </c>
      <c r="N21" s="64">
        <v>2</v>
      </c>
      <c r="O21" s="62">
        <f t="shared" si="8"/>
        <v>10972.14</v>
      </c>
      <c r="P21" s="64">
        <f>K21/J21*M21</f>
        <v>14629.519999999999</v>
      </c>
      <c r="Q21" s="64">
        <f>K21/J21*N21</f>
        <v>7314.7599999999993</v>
      </c>
      <c r="R21" s="62">
        <f t="shared" si="3"/>
        <v>8229.1049999999996</v>
      </c>
      <c r="S21" s="62"/>
      <c r="T21" s="62">
        <v>3</v>
      </c>
      <c r="U21" s="62">
        <f t="shared" si="5"/>
        <v>1179.8</v>
      </c>
      <c r="V21" s="73"/>
      <c r="W21" s="72"/>
      <c r="X21" s="73"/>
      <c r="Y21" s="73"/>
      <c r="Z21" s="73"/>
      <c r="AA21" s="73"/>
      <c r="AB21" s="62"/>
      <c r="AC21" s="62">
        <f>H21*20%/J21*W21</f>
        <v>0</v>
      </c>
      <c r="AD21" s="73"/>
      <c r="AE21" s="73"/>
      <c r="AF21" s="73"/>
      <c r="AG21" s="73"/>
      <c r="AH21" s="73"/>
      <c r="AI21" s="64"/>
      <c r="AJ21" s="73"/>
      <c r="AK21" s="64"/>
      <c r="AL21" s="73"/>
      <c r="AM21" s="73"/>
      <c r="AN21" s="57"/>
      <c r="AO21" s="62">
        <v>3539</v>
      </c>
      <c r="AP21" s="62">
        <f t="shared" si="4"/>
        <v>4114.5524999999998</v>
      </c>
      <c r="AQ21" s="64">
        <f t="shared" si="6"/>
        <v>49978.877499999995</v>
      </c>
    </row>
    <row r="22" spans="1:43">
      <c r="A22" s="84">
        <v>10</v>
      </c>
      <c r="B22" s="59" t="s">
        <v>85</v>
      </c>
      <c r="C22" s="75" t="s">
        <v>101</v>
      </c>
      <c r="D22" s="60" t="s">
        <v>99</v>
      </c>
      <c r="E22" s="69" t="s">
        <v>135</v>
      </c>
      <c r="F22" s="67" t="s">
        <v>48</v>
      </c>
      <c r="G22" s="96">
        <f t="shared" si="1"/>
        <v>0.33333333333333331</v>
      </c>
      <c r="H22" s="59">
        <v>17697</v>
      </c>
      <c r="I22" s="185">
        <v>3.85</v>
      </c>
      <c r="J22" s="62">
        <v>18</v>
      </c>
      <c r="K22" s="62">
        <f t="shared" si="7"/>
        <v>68133.45</v>
      </c>
      <c r="L22" s="57"/>
      <c r="M22" s="64">
        <v>3</v>
      </c>
      <c r="N22" s="64">
        <v>3</v>
      </c>
      <c r="O22" s="62"/>
      <c r="P22" s="64">
        <f>K22/J22*M22</f>
        <v>11355.575000000001</v>
      </c>
      <c r="Q22" s="64">
        <f>K22/J22*N22</f>
        <v>11355.575000000001</v>
      </c>
      <c r="R22" s="62">
        <f t="shared" si="3"/>
        <v>5677.7875000000004</v>
      </c>
      <c r="S22" s="57"/>
      <c r="T22" s="57">
        <v>9</v>
      </c>
      <c r="U22" s="62">
        <f t="shared" si="5"/>
        <v>3539.3999999999996</v>
      </c>
      <c r="V22" s="73"/>
      <c r="W22" s="73"/>
      <c r="X22" s="62">
        <v>3</v>
      </c>
      <c r="Y22" s="73"/>
      <c r="Z22" s="59">
        <v>2</v>
      </c>
      <c r="AA22" s="73"/>
      <c r="AB22" s="62">
        <f>H22*25%/J22*V22*50%</f>
        <v>0</v>
      </c>
      <c r="AC22" s="62"/>
      <c r="AD22" s="64">
        <f>H22*20%/J22*X22*50%</f>
        <v>294.95</v>
      </c>
      <c r="AE22" s="73"/>
      <c r="AF22" s="73"/>
      <c r="AG22" s="73"/>
      <c r="AH22" s="73"/>
      <c r="AI22" s="73"/>
      <c r="AJ22" s="89"/>
      <c r="AK22" s="64"/>
      <c r="AL22" s="89">
        <v>2655</v>
      </c>
      <c r="AM22" s="73"/>
      <c r="AN22" s="57"/>
      <c r="AO22" s="57"/>
      <c r="AP22" s="62">
        <f t="shared" si="4"/>
        <v>2838.8937500000002</v>
      </c>
      <c r="AQ22" s="64">
        <f t="shared" si="6"/>
        <v>37717.181250000009</v>
      </c>
    </row>
    <row r="23" spans="1:43">
      <c r="A23" s="84"/>
      <c r="B23" s="71" t="s">
        <v>42</v>
      </c>
      <c r="C23" s="71" t="s">
        <v>101</v>
      </c>
      <c r="D23" s="76" t="s">
        <v>61</v>
      </c>
      <c r="E23" s="74" t="s">
        <v>135</v>
      </c>
      <c r="F23" s="67" t="s">
        <v>93</v>
      </c>
      <c r="G23" s="96">
        <f t="shared" si="1"/>
        <v>0.88888888888888884</v>
      </c>
      <c r="H23" s="59">
        <v>17697</v>
      </c>
      <c r="I23" s="185">
        <v>3.44</v>
      </c>
      <c r="J23" s="62">
        <v>18</v>
      </c>
      <c r="K23" s="62">
        <f t="shared" si="7"/>
        <v>60877.68</v>
      </c>
      <c r="L23" s="57"/>
      <c r="M23" s="64">
        <v>13</v>
      </c>
      <c r="N23" s="64">
        <v>3</v>
      </c>
      <c r="O23" s="64">
        <f t="shared" si="8"/>
        <v>0</v>
      </c>
      <c r="P23" s="64">
        <f>K23/J23*M23</f>
        <v>43967.213333333333</v>
      </c>
      <c r="Q23" s="64"/>
      <c r="R23" s="62">
        <f t="shared" si="3"/>
        <v>10991.803333333333</v>
      </c>
      <c r="S23" s="57"/>
      <c r="T23" s="57"/>
      <c r="U23" s="62">
        <f t="shared" si="5"/>
        <v>0</v>
      </c>
      <c r="V23" s="64"/>
      <c r="W23" s="64"/>
      <c r="X23" s="64">
        <v>8</v>
      </c>
      <c r="Y23" s="73"/>
      <c r="Z23" s="59">
        <v>3</v>
      </c>
      <c r="AA23" s="73"/>
      <c r="AB23" s="62"/>
      <c r="AC23" s="62">
        <f>H23*20%/J23*W23</f>
        <v>0</v>
      </c>
      <c r="AD23" s="73"/>
      <c r="AE23" s="73"/>
      <c r="AF23" s="73"/>
      <c r="AG23" s="73"/>
      <c r="AH23" s="73"/>
      <c r="AI23" s="73"/>
      <c r="AJ23" s="73"/>
      <c r="AK23" s="64"/>
      <c r="AL23" s="73"/>
      <c r="AM23" s="73"/>
      <c r="AN23" s="57"/>
      <c r="AO23" s="57">
        <v>3539</v>
      </c>
      <c r="AP23" s="62">
        <f t="shared" si="4"/>
        <v>5495.9016666666666</v>
      </c>
      <c r="AQ23" s="64">
        <f t="shared" si="6"/>
        <v>63993.918333333328</v>
      </c>
    </row>
    <row r="24" spans="1:43">
      <c r="A24" s="84">
        <v>11</v>
      </c>
      <c r="B24" s="67" t="s">
        <v>147</v>
      </c>
      <c r="C24" s="67" t="s">
        <v>101</v>
      </c>
      <c r="D24" s="60" t="s">
        <v>37</v>
      </c>
      <c r="E24" s="67" t="s">
        <v>136</v>
      </c>
      <c r="F24" s="74" t="s">
        <v>38</v>
      </c>
      <c r="G24" s="96">
        <f t="shared" si="1"/>
        <v>1.0555555555555556</v>
      </c>
      <c r="H24" s="59">
        <v>17697</v>
      </c>
      <c r="I24" s="185">
        <v>4.7</v>
      </c>
      <c r="J24" s="62">
        <v>18</v>
      </c>
      <c r="K24" s="62">
        <f t="shared" si="7"/>
        <v>83175.900000000009</v>
      </c>
      <c r="L24" s="57">
        <v>19</v>
      </c>
      <c r="M24" s="64"/>
      <c r="N24" s="64"/>
      <c r="O24" s="64">
        <f t="shared" si="8"/>
        <v>87796.783333333355</v>
      </c>
      <c r="P24" s="64"/>
      <c r="Q24" s="64"/>
      <c r="R24" s="62">
        <f t="shared" si="3"/>
        <v>21949.195833333339</v>
      </c>
      <c r="S24" s="62">
        <f>K24*0.3</f>
        <v>24952.77</v>
      </c>
      <c r="T24" s="57"/>
      <c r="U24" s="62">
        <f t="shared" si="5"/>
        <v>0</v>
      </c>
      <c r="V24" s="73"/>
      <c r="W24" s="64"/>
      <c r="X24" s="73"/>
      <c r="Y24" s="73"/>
      <c r="Z24" s="73"/>
      <c r="AA24" s="73"/>
      <c r="AB24" s="62"/>
      <c r="AC24" s="62">
        <f>H24*20%/J24*W24</f>
        <v>0</v>
      </c>
      <c r="AD24" s="73"/>
      <c r="AE24" s="73"/>
      <c r="AF24" s="73"/>
      <c r="AG24" s="73"/>
      <c r="AH24" s="41">
        <v>2212</v>
      </c>
      <c r="AI24" s="41"/>
      <c r="AJ24" s="73"/>
      <c r="AK24" s="64"/>
      <c r="AL24" s="73"/>
      <c r="AM24" s="73"/>
      <c r="AN24" s="57"/>
      <c r="AO24" s="57"/>
      <c r="AP24" s="62">
        <f t="shared" si="4"/>
        <v>10974.597916666669</v>
      </c>
      <c r="AQ24" s="64">
        <f t="shared" si="6"/>
        <v>147885.34708333336</v>
      </c>
    </row>
    <row r="25" spans="1:43">
      <c r="A25" s="84">
        <v>12</v>
      </c>
      <c r="B25" s="59" t="s">
        <v>154</v>
      </c>
      <c r="C25" s="59" t="s">
        <v>101</v>
      </c>
      <c r="D25" s="59" t="s">
        <v>39</v>
      </c>
      <c r="E25" s="59" t="s">
        <v>137</v>
      </c>
      <c r="F25" s="59" t="s">
        <v>38</v>
      </c>
      <c r="G25" s="96">
        <f t="shared" si="1"/>
        <v>0.33333333333333331</v>
      </c>
      <c r="H25" s="59">
        <v>17697</v>
      </c>
      <c r="I25" s="185">
        <v>4.7</v>
      </c>
      <c r="J25" s="62">
        <v>18</v>
      </c>
      <c r="K25" s="62">
        <f t="shared" si="7"/>
        <v>83175.900000000009</v>
      </c>
      <c r="L25" s="62"/>
      <c r="M25" s="62">
        <v>6</v>
      </c>
      <c r="N25" s="62"/>
      <c r="O25" s="64"/>
      <c r="P25" s="64">
        <f t="shared" ref="P25:P36" si="9">K25/J25*M25</f>
        <v>27725.300000000003</v>
      </c>
      <c r="Q25" s="64">
        <f t="shared" ref="Q25:Q37" si="10">K25/J25*N25</f>
        <v>0</v>
      </c>
      <c r="R25" s="62">
        <f t="shared" si="3"/>
        <v>6931.3250000000007</v>
      </c>
      <c r="S25" s="57"/>
      <c r="T25" s="57">
        <v>2</v>
      </c>
      <c r="U25" s="62">
        <f t="shared" si="5"/>
        <v>786.5333333333333</v>
      </c>
      <c r="V25" s="73"/>
      <c r="W25" s="73"/>
      <c r="X25" s="89">
        <v>3</v>
      </c>
      <c r="Y25" s="64"/>
      <c r="Z25" s="59"/>
      <c r="AA25" s="73"/>
      <c r="AB25" s="62"/>
      <c r="AC25" s="73"/>
      <c r="AD25" s="64">
        <f>H25*20%/J25*X25*50%</f>
        <v>294.95</v>
      </c>
      <c r="AE25" s="64">
        <f t="shared" ref="AE25:AE31" si="11">H25*25%/J25*Y25</f>
        <v>0</v>
      </c>
      <c r="AF25" s="64">
        <f>H25*25%/J25*Z25*50%</f>
        <v>0</v>
      </c>
      <c r="AG25" s="73"/>
      <c r="AH25" s="73"/>
      <c r="AI25" s="73"/>
      <c r="AJ25" s="73"/>
      <c r="AK25" s="64"/>
      <c r="AL25" s="73"/>
      <c r="AM25" s="73"/>
      <c r="AN25" s="57"/>
      <c r="AO25" s="57"/>
      <c r="AP25" s="62">
        <f t="shared" si="4"/>
        <v>3465.6625000000004</v>
      </c>
      <c r="AQ25" s="64">
        <f t="shared" si="6"/>
        <v>39203.770833333328</v>
      </c>
    </row>
    <row r="26" spans="1:43">
      <c r="A26" s="84">
        <v>12</v>
      </c>
      <c r="B26" s="59" t="s">
        <v>155</v>
      </c>
      <c r="C26" s="59" t="s">
        <v>101</v>
      </c>
      <c r="D26" s="59" t="s">
        <v>39</v>
      </c>
      <c r="E26" s="59" t="s">
        <v>137</v>
      </c>
      <c r="F26" s="59" t="s">
        <v>38</v>
      </c>
      <c r="G26" s="96">
        <f t="shared" si="1"/>
        <v>0.16666666666666666</v>
      </c>
      <c r="H26" s="59">
        <v>17697</v>
      </c>
      <c r="I26" s="185">
        <v>4.7</v>
      </c>
      <c r="J26" s="62">
        <v>18</v>
      </c>
      <c r="K26" s="62">
        <f t="shared" si="7"/>
        <v>83175.900000000009</v>
      </c>
      <c r="L26" s="62"/>
      <c r="M26" s="62">
        <v>2</v>
      </c>
      <c r="N26" s="62">
        <v>1</v>
      </c>
      <c r="O26" s="64"/>
      <c r="P26" s="64">
        <f t="shared" si="9"/>
        <v>9241.7666666666682</v>
      </c>
      <c r="Q26" s="64">
        <f t="shared" si="10"/>
        <v>4620.8833333333341</v>
      </c>
      <c r="R26" s="62">
        <f t="shared" si="3"/>
        <v>3465.6625000000004</v>
      </c>
      <c r="S26" s="57"/>
      <c r="T26" s="57"/>
      <c r="U26" s="62">
        <f t="shared" si="5"/>
        <v>0</v>
      </c>
      <c r="V26" s="73"/>
      <c r="W26" s="73"/>
      <c r="X26" s="89">
        <v>2</v>
      </c>
      <c r="Y26" s="64"/>
      <c r="Z26" s="59"/>
      <c r="AA26" s="73"/>
      <c r="AB26" s="62"/>
      <c r="AC26" s="73"/>
      <c r="AD26" s="64">
        <f>H26*20%/J26*X26*50%</f>
        <v>196.63333333333333</v>
      </c>
      <c r="AE26" s="64">
        <f t="shared" si="11"/>
        <v>0</v>
      </c>
      <c r="AF26" s="64">
        <f>H26*25%/J26*Z26*50%</f>
        <v>0</v>
      </c>
      <c r="AG26" s="73"/>
      <c r="AH26" s="73"/>
      <c r="AI26" s="73"/>
      <c r="AJ26" s="73"/>
      <c r="AK26" s="64"/>
      <c r="AL26" s="73"/>
      <c r="AM26" s="73"/>
      <c r="AN26" s="57"/>
      <c r="AO26" s="57"/>
      <c r="AP26" s="62">
        <f t="shared" si="4"/>
        <v>1732.8312500000002</v>
      </c>
      <c r="AQ26" s="64">
        <f t="shared" si="6"/>
        <v>19257.777083333334</v>
      </c>
    </row>
    <row r="27" spans="1:43">
      <c r="A27" s="84">
        <v>13</v>
      </c>
      <c r="B27" s="59" t="s">
        <v>49</v>
      </c>
      <c r="C27" s="59" t="s">
        <v>56</v>
      </c>
      <c r="D27" s="59" t="s">
        <v>117</v>
      </c>
      <c r="E27" s="57" t="s">
        <v>138</v>
      </c>
      <c r="F27" s="59" t="s">
        <v>98</v>
      </c>
      <c r="G27" s="96">
        <f t="shared" si="1"/>
        <v>0.66666666666666663</v>
      </c>
      <c r="H27" s="59">
        <v>17697</v>
      </c>
      <c r="I27" s="185">
        <v>2.63</v>
      </c>
      <c r="J27" s="59">
        <v>18</v>
      </c>
      <c r="K27" s="62">
        <f t="shared" si="7"/>
        <v>46543.11</v>
      </c>
      <c r="L27" s="62"/>
      <c r="M27" s="62">
        <v>9</v>
      </c>
      <c r="N27" s="62">
        <v>3</v>
      </c>
      <c r="O27" s="64"/>
      <c r="P27" s="64">
        <f t="shared" si="9"/>
        <v>23271.555</v>
      </c>
      <c r="Q27" s="64">
        <f t="shared" si="10"/>
        <v>7757.1850000000004</v>
      </c>
      <c r="R27" s="62">
        <f t="shared" si="3"/>
        <v>7757.1850000000004</v>
      </c>
      <c r="S27" s="57"/>
      <c r="T27" s="57">
        <v>4</v>
      </c>
      <c r="U27" s="62">
        <f t="shared" si="5"/>
        <v>1573.0666666666666</v>
      </c>
      <c r="V27" s="73"/>
      <c r="W27" s="73"/>
      <c r="X27" s="64"/>
      <c r="Y27" s="64"/>
      <c r="Z27" s="59"/>
      <c r="AA27" s="73"/>
      <c r="AB27" s="62"/>
      <c r="AC27" s="73"/>
      <c r="AD27" s="88"/>
      <c r="AE27" s="64">
        <f t="shared" si="11"/>
        <v>0</v>
      </c>
      <c r="AF27" s="73"/>
      <c r="AG27" s="73"/>
      <c r="AH27" s="73"/>
      <c r="AI27" s="64"/>
      <c r="AJ27" s="89">
        <v>2655</v>
      </c>
      <c r="AK27" s="64"/>
      <c r="AL27" s="73"/>
      <c r="AM27" s="64"/>
      <c r="AN27" s="41">
        <v>1770</v>
      </c>
      <c r="AO27" s="62"/>
      <c r="AP27" s="62">
        <f t="shared" si="4"/>
        <v>3878.5925000000007</v>
      </c>
      <c r="AQ27" s="64">
        <f t="shared" si="6"/>
        <v>48662.584166666667</v>
      </c>
    </row>
    <row r="28" spans="1:43">
      <c r="A28" s="84">
        <v>14</v>
      </c>
      <c r="B28" s="59" t="s">
        <v>154</v>
      </c>
      <c r="C28" s="59" t="s">
        <v>101</v>
      </c>
      <c r="D28" s="59" t="s">
        <v>40</v>
      </c>
      <c r="E28" s="57" t="s">
        <v>148</v>
      </c>
      <c r="F28" s="59" t="s">
        <v>41</v>
      </c>
      <c r="G28" s="96">
        <f t="shared" si="1"/>
        <v>0.72222222222222221</v>
      </c>
      <c r="H28" s="59">
        <v>17697</v>
      </c>
      <c r="I28" s="185">
        <v>4.2300000000000004</v>
      </c>
      <c r="J28" s="62">
        <v>18</v>
      </c>
      <c r="K28" s="62">
        <f t="shared" si="7"/>
        <v>74858.310000000012</v>
      </c>
      <c r="L28" s="62"/>
      <c r="M28" s="62">
        <v>8</v>
      </c>
      <c r="N28" s="62">
        <v>5</v>
      </c>
      <c r="O28" s="64"/>
      <c r="P28" s="64">
        <f t="shared" si="9"/>
        <v>33270.360000000008</v>
      </c>
      <c r="Q28" s="64">
        <f t="shared" si="10"/>
        <v>20793.975000000006</v>
      </c>
      <c r="R28" s="62">
        <f t="shared" si="3"/>
        <v>13516.083750000003</v>
      </c>
      <c r="S28" s="57"/>
      <c r="T28" s="57">
        <v>10</v>
      </c>
      <c r="U28" s="62">
        <f t="shared" si="5"/>
        <v>3932.6666666666665</v>
      </c>
      <c r="V28" s="73"/>
      <c r="W28" s="73"/>
      <c r="X28" s="89">
        <v>8</v>
      </c>
      <c r="Y28" s="64"/>
      <c r="Z28" s="59">
        <v>4</v>
      </c>
      <c r="AA28" s="73"/>
      <c r="AB28" s="62"/>
      <c r="AC28" s="73"/>
      <c r="AD28" s="64">
        <f>H28*20%/J28*X28*50%</f>
        <v>786.5333333333333</v>
      </c>
      <c r="AE28" s="64">
        <f t="shared" si="11"/>
        <v>0</v>
      </c>
      <c r="AF28" s="73"/>
      <c r="AG28" s="41"/>
      <c r="AH28" s="73"/>
      <c r="AI28" s="64"/>
      <c r="AJ28" s="89">
        <v>2655</v>
      </c>
      <c r="AK28" s="64"/>
      <c r="AL28" s="73"/>
      <c r="AM28" s="73"/>
      <c r="AN28" s="57"/>
      <c r="AO28" s="57">
        <v>3539</v>
      </c>
      <c r="AP28" s="62">
        <f t="shared" si="4"/>
        <v>6758.0418750000017</v>
      </c>
      <c r="AQ28" s="64">
        <f t="shared" si="6"/>
        <v>85251.660625000019</v>
      </c>
    </row>
    <row r="29" spans="1:43">
      <c r="A29" s="84">
        <v>14</v>
      </c>
      <c r="B29" s="59" t="s">
        <v>155</v>
      </c>
      <c r="C29" s="59" t="s">
        <v>101</v>
      </c>
      <c r="D29" s="59" t="s">
        <v>40</v>
      </c>
      <c r="E29" s="57" t="s">
        <v>148</v>
      </c>
      <c r="F29" s="59" t="s">
        <v>41</v>
      </c>
      <c r="G29" s="96">
        <f t="shared" si="1"/>
        <v>0.77777777777777768</v>
      </c>
      <c r="H29" s="59">
        <v>17697</v>
      </c>
      <c r="I29" s="185">
        <v>4.2300000000000004</v>
      </c>
      <c r="J29" s="62">
        <v>18</v>
      </c>
      <c r="K29" s="62">
        <f t="shared" si="7"/>
        <v>74858.310000000012</v>
      </c>
      <c r="L29" s="62"/>
      <c r="M29" s="62">
        <v>7</v>
      </c>
      <c r="N29" s="62">
        <v>7</v>
      </c>
      <c r="O29" s="64"/>
      <c r="P29" s="64">
        <f t="shared" si="9"/>
        <v>29111.565000000006</v>
      </c>
      <c r="Q29" s="64">
        <f t="shared" si="10"/>
        <v>29111.565000000006</v>
      </c>
      <c r="R29" s="62">
        <f t="shared" si="3"/>
        <v>14555.782500000003</v>
      </c>
      <c r="S29" s="57"/>
      <c r="T29" s="57"/>
      <c r="U29" s="62">
        <f t="shared" si="5"/>
        <v>0</v>
      </c>
      <c r="V29" s="73"/>
      <c r="W29" s="73"/>
      <c r="X29" s="89">
        <v>7</v>
      </c>
      <c r="Y29" s="64"/>
      <c r="Z29" s="59">
        <v>6</v>
      </c>
      <c r="AA29" s="73"/>
      <c r="AB29" s="62"/>
      <c r="AC29" s="73"/>
      <c r="AD29" s="64">
        <f>H29*20%/J29*X29*50%</f>
        <v>688.2166666666667</v>
      </c>
      <c r="AE29" s="64">
        <f t="shared" si="11"/>
        <v>0</v>
      </c>
      <c r="AF29" s="73"/>
      <c r="AG29" s="41"/>
      <c r="AH29" s="73"/>
      <c r="AI29" s="64"/>
      <c r="AJ29" s="89"/>
      <c r="AK29" s="64"/>
      <c r="AL29" s="73"/>
      <c r="AM29" s="73"/>
      <c r="AN29" s="57"/>
      <c r="AO29" s="57"/>
      <c r="AP29" s="62">
        <f t="shared" si="4"/>
        <v>7277.8912500000024</v>
      </c>
      <c r="AQ29" s="64">
        <f t="shared" si="6"/>
        <v>80745.020416666681</v>
      </c>
    </row>
    <row r="30" spans="1:43" ht="15" customHeight="1">
      <c r="A30" s="84">
        <v>15</v>
      </c>
      <c r="B30" s="59" t="s">
        <v>49</v>
      </c>
      <c r="C30" s="59" t="s">
        <v>101</v>
      </c>
      <c r="D30" s="59" t="s">
        <v>40</v>
      </c>
      <c r="E30" s="57" t="s">
        <v>139</v>
      </c>
      <c r="F30" s="59" t="s">
        <v>41</v>
      </c>
      <c r="G30" s="96">
        <f t="shared" si="1"/>
        <v>0.38888888888888884</v>
      </c>
      <c r="H30" s="59">
        <v>17697</v>
      </c>
      <c r="I30" s="185">
        <v>4.3</v>
      </c>
      <c r="J30" s="59">
        <v>18</v>
      </c>
      <c r="K30" s="62">
        <f t="shared" si="7"/>
        <v>76097.099999999991</v>
      </c>
      <c r="L30" s="62">
        <v>0</v>
      </c>
      <c r="M30" s="62">
        <v>6</v>
      </c>
      <c r="N30" s="62">
        <v>1</v>
      </c>
      <c r="O30" s="64">
        <f t="shared" ref="O30" si="12">K30/J30*L30</f>
        <v>0</v>
      </c>
      <c r="P30" s="64">
        <f t="shared" si="9"/>
        <v>25365.699999999997</v>
      </c>
      <c r="Q30" s="64">
        <f t="shared" si="10"/>
        <v>4227.6166666666659</v>
      </c>
      <c r="R30" s="62">
        <f t="shared" si="3"/>
        <v>7398.3291666666655</v>
      </c>
      <c r="S30" s="57"/>
      <c r="T30" s="57">
        <v>3</v>
      </c>
      <c r="U30" s="62">
        <f t="shared" si="5"/>
        <v>1179.8</v>
      </c>
      <c r="V30" s="73"/>
      <c r="W30" s="73"/>
      <c r="X30" s="64"/>
      <c r="Y30" s="64"/>
      <c r="Z30" s="82"/>
      <c r="AA30" s="64"/>
      <c r="AB30" s="62"/>
      <c r="AC30" s="64">
        <f>G30*20%/H30*W30*50%</f>
        <v>0</v>
      </c>
      <c r="AD30" s="64">
        <f>H30*20%/J30*X30*50%</f>
        <v>0</v>
      </c>
      <c r="AE30" s="64">
        <f t="shared" si="11"/>
        <v>0</v>
      </c>
      <c r="AF30" s="64">
        <f>H30*25%/J30*AA30*50%</f>
        <v>0</v>
      </c>
      <c r="AG30" s="64"/>
      <c r="AH30" s="73"/>
      <c r="AI30" s="64"/>
      <c r="AJ30" s="73"/>
      <c r="AK30" s="64"/>
      <c r="AL30" s="73"/>
      <c r="AM30" s="64"/>
      <c r="AN30" s="41">
        <v>1769</v>
      </c>
      <c r="AO30" s="57"/>
      <c r="AP30" s="62">
        <f t="shared" si="4"/>
        <v>3699.1645833333332</v>
      </c>
      <c r="AQ30" s="64">
        <f t="shared" si="6"/>
        <v>43639.610416666663</v>
      </c>
    </row>
    <row r="31" spans="1:43" ht="15" customHeight="1">
      <c r="A31" s="84">
        <v>15</v>
      </c>
      <c r="B31" s="59" t="s">
        <v>153</v>
      </c>
      <c r="C31" s="59" t="s">
        <v>101</v>
      </c>
      <c r="D31" s="59" t="s">
        <v>40</v>
      </c>
      <c r="E31" s="57" t="s">
        <v>139</v>
      </c>
      <c r="F31" s="59" t="s">
        <v>41</v>
      </c>
      <c r="G31" s="96">
        <f t="shared" si="1"/>
        <v>0.1111111111111111</v>
      </c>
      <c r="H31" s="59">
        <v>17697</v>
      </c>
      <c r="I31" s="185">
        <v>4.3</v>
      </c>
      <c r="J31" s="59">
        <v>18</v>
      </c>
      <c r="K31" s="62">
        <f t="shared" si="7"/>
        <v>76097.099999999991</v>
      </c>
      <c r="L31" s="62">
        <v>0</v>
      </c>
      <c r="M31" s="62">
        <v>0</v>
      </c>
      <c r="N31" s="62">
        <v>2</v>
      </c>
      <c r="O31" s="64">
        <f t="shared" si="8"/>
        <v>0</v>
      </c>
      <c r="P31" s="64">
        <f t="shared" si="9"/>
        <v>0</v>
      </c>
      <c r="Q31" s="64">
        <f t="shared" si="10"/>
        <v>8455.2333333333318</v>
      </c>
      <c r="R31" s="62">
        <f t="shared" si="3"/>
        <v>2113.8083333333329</v>
      </c>
      <c r="S31" s="57"/>
      <c r="T31" s="57"/>
      <c r="U31" s="62">
        <f t="shared" si="5"/>
        <v>0</v>
      </c>
      <c r="V31" s="73"/>
      <c r="W31" s="73"/>
      <c r="X31" s="64"/>
      <c r="Y31" s="64"/>
      <c r="Z31" s="82"/>
      <c r="AA31" s="64"/>
      <c r="AB31" s="62"/>
      <c r="AC31" s="64">
        <f>G31*20%/H31*W31*50%</f>
        <v>0</v>
      </c>
      <c r="AD31" s="64">
        <f>H31*20%/J31*X31*50%</f>
        <v>0</v>
      </c>
      <c r="AE31" s="64">
        <f t="shared" si="11"/>
        <v>0</v>
      </c>
      <c r="AF31" s="64">
        <f>H31*25%/J31*AA31*50%</f>
        <v>0</v>
      </c>
      <c r="AG31" s="64"/>
      <c r="AH31" s="73"/>
      <c r="AI31" s="64"/>
      <c r="AJ31" s="73"/>
      <c r="AK31" s="64"/>
      <c r="AL31" s="73"/>
      <c r="AM31" s="64"/>
      <c r="AN31" s="41"/>
      <c r="AO31" s="57"/>
      <c r="AP31" s="62">
        <f t="shared" si="4"/>
        <v>1056.9041666666665</v>
      </c>
      <c r="AQ31" s="64">
        <f t="shared" si="6"/>
        <v>11625.945833333331</v>
      </c>
    </row>
    <row r="32" spans="1:43">
      <c r="A32" s="84">
        <v>16</v>
      </c>
      <c r="B32" s="59" t="s">
        <v>46</v>
      </c>
      <c r="C32" s="59" t="s">
        <v>101</v>
      </c>
      <c r="D32" s="59" t="s">
        <v>40</v>
      </c>
      <c r="E32" s="59" t="s">
        <v>140</v>
      </c>
      <c r="F32" s="59" t="s">
        <v>41</v>
      </c>
      <c r="G32" s="96">
        <f t="shared" si="1"/>
        <v>1.3333333333333333</v>
      </c>
      <c r="H32" s="59">
        <v>17697</v>
      </c>
      <c r="I32" s="185">
        <v>3.84</v>
      </c>
      <c r="J32" s="62">
        <v>18</v>
      </c>
      <c r="K32" s="62">
        <f t="shared" si="7"/>
        <v>67956.479999999996</v>
      </c>
      <c r="L32" s="62"/>
      <c r="M32" s="62">
        <v>12</v>
      </c>
      <c r="N32" s="62">
        <v>12</v>
      </c>
      <c r="O32" s="64">
        <f t="shared" si="8"/>
        <v>0</v>
      </c>
      <c r="P32" s="64">
        <f t="shared" si="9"/>
        <v>45304.319999999992</v>
      </c>
      <c r="Q32" s="64">
        <f t="shared" si="10"/>
        <v>45304.319999999992</v>
      </c>
      <c r="R32" s="62">
        <f t="shared" si="3"/>
        <v>22652.159999999996</v>
      </c>
      <c r="S32" s="64"/>
      <c r="T32" s="57">
        <v>6</v>
      </c>
      <c r="U32" s="62">
        <f t="shared" si="5"/>
        <v>2359.6</v>
      </c>
      <c r="V32" s="73"/>
      <c r="W32" s="73"/>
      <c r="X32" s="64"/>
      <c r="Y32" s="64"/>
      <c r="Z32" s="82"/>
      <c r="AA32" s="64"/>
      <c r="AB32" s="62"/>
      <c r="AC32" s="73"/>
      <c r="AD32" s="64"/>
      <c r="AE32" s="64"/>
      <c r="AF32" s="64"/>
      <c r="AG32" s="64"/>
      <c r="AH32" s="73"/>
      <c r="AI32" s="64"/>
      <c r="AJ32" s="89">
        <v>2655</v>
      </c>
      <c r="AK32" s="64"/>
      <c r="AL32" s="73"/>
      <c r="AM32" s="73"/>
      <c r="AN32" s="57"/>
      <c r="AO32" s="62">
        <v>3539</v>
      </c>
      <c r="AP32" s="62">
        <f t="shared" si="4"/>
        <v>11326.08</v>
      </c>
      <c r="AQ32" s="64">
        <f t="shared" si="6"/>
        <v>133140.47999999998</v>
      </c>
    </row>
    <row r="33" spans="1:43" ht="14.25" customHeight="1">
      <c r="A33" s="84"/>
      <c r="B33" s="59" t="s">
        <v>86</v>
      </c>
      <c r="C33" s="75" t="s">
        <v>101</v>
      </c>
      <c r="D33" s="59" t="s">
        <v>44</v>
      </c>
      <c r="E33" s="57" t="s">
        <v>140</v>
      </c>
      <c r="F33" s="62" t="s">
        <v>93</v>
      </c>
      <c r="G33" s="96">
        <f t="shared" si="1"/>
        <v>0.33333333333333331</v>
      </c>
      <c r="H33" s="59">
        <v>17697</v>
      </c>
      <c r="I33" s="185">
        <v>3.26</v>
      </c>
      <c r="J33" s="59">
        <v>18</v>
      </c>
      <c r="K33" s="62">
        <f t="shared" si="7"/>
        <v>57692.219999999994</v>
      </c>
      <c r="L33" s="62"/>
      <c r="M33" s="62">
        <v>2</v>
      </c>
      <c r="N33" s="62">
        <v>4</v>
      </c>
      <c r="O33" s="62"/>
      <c r="P33" s="64">
        <f t="shared" si="9"/>
        <v>6410.246666666666</v>
      </c>
      <c r="Q33" s="64">
        <f t="shared" si="10"/>
        <v>12820.493333333332</v>
      </c>
      <c r="R33" s="62">
        <f t="shared" si="3"/>
        <v>4807.6849999999995</v>
      </c>
      <c r="S33" s="64"/>
      <c r="T33" s="64"/>
      <c r="U33" s="62">
        <f t="shared" si="5"/>
        <v>0</v>
      </c>
      <c r="V33" s="64"/>
      <c r="W33" s="64"/>
      <c r="X33" s="64"/>
      <c r="Y33" s="64"/>
      <c r="Z33" s="82"/>
      <c r="AA33" s="64"/>
      <c r="AB33" s="62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2"/>
      <c r="AP33" s="62">
        <f>(O33+P33+Q33+R33)*0.1</f>
        <v>2403.8424999999997</v>
      </c>
      <c r="AQ33" s="64">
        <f t="shared" si="6"/>
        <v>26442.267499999994</v>
      </c>
    </row>
    <row r="34" spans="1:43" ht="14.25" customHeight="1">
      <c r="A34" s="84">
        <v>17</v>
      </c>
      <c r="B34" s="59" t="s">
        <v>103</v>
      </c>
      <c r="C34" s="59" t="s">
        <v>101</v>
      </c>
      <c r="D34" s="59" t="s">
        <v>50</v>
      </c>
      <c r="E34" s="59" t="s">
        <v>62</v>
      </c>
      <c r="F34" s="59" t="s">
        <v>48</v>
      </c>
      <c r="G34" s="96">
        <f t="shared" si="1"/>
        <v>1.6111111111111109</v>
      </c>
      <c r="H34" s="59">
        <v>17697</v>
      </c>
      <c r="I34" s="185">
        <v>3.79</v>
      </c>
      <c r="J34" s="59">
        <v>18</v>
      </c>
      <c r="K34" s="62">
        <f t="shared" si="7"/>
        <v>67071.63</v>
      </c>
      <c r="L34" s="62">
        <v>9</v>
      </c>
      <c r="M34" s="62">
        <v>12</v>
      </c>
      <c r="N34" s="62">
        <v>8</v>
      </c>
      <c r="O34" s="64">
        <f t="shared" si="8"/>
        <v>33535.815000000002</v>
      </c>
      <c r="P34" s="64">
        <f t="shared" si="9"/>
        <v>44714.42</v>
      </c>
      <c r="Q34" s="64">
        <f t="shared" si="10"/>
        <v>29809.613333333335</v>
      </c>
      <c r="R34" s="62">
        <f t="shared" si="3"/>
        <v>27014.962083333332</v>
      </c>
      <c r="S34" s="64"/>
      <c r="T34" s="64">
        <v>9</v>
      </c>
      <c r="U34" s="62">
        <f t="shared" si="5"/>
        <v>3539.3999999999996</v>
      </c>
      <c r="V34" s="64"/>
      <c r="W34" s="64"/>
      <c r="X34" s="64"/>
      <c r="Y34" s="64"/>
      <c r="Z34" s="64"/>
      <c r="AA34" s="64"/>
      <c r="AB34" s="62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2">
        <f>(O34+P34+Q34+R34)*0.1</f>
        <v>13507.481041666668</v>
      </c>
      <c r="AQ34" s="64">
        <f t="shared" si="6"/>
        <v>152121.69145833334</v>
      </c>
    </row>
    <row r="35" spans="1:43" ht="14.25" customHeight="1">
      <c r="A35" s="84">
        <v>18</v>
      </c>
      <c r="B35" s="62" t="s">
        <v>91</v>
      </c>
      <c r="C35" s="62" t="s">
        <v>56</v>
      </c>
      <c r="D35" s="62" t="s">
        <v>102</v>
      </c>
      <c r="E35" s="64" t="s">
        <v>141</v>
      </c>
      <c r="F35" s="62" t="s">
        <v>48</v>
      </c>
      <c r="G35" s="96">
        <f t="shared" si="1"/>
        <v>0.33333333333333331</v>
      </c>
      <c r="H35" s="62">
        <v>17697</v>
      </c>
      <c r="I35" s="187">
        <v>2.94</v>
      </c>
      <c r="J35" s="62">
        <v>18</v>
      </c>
      <c r="K35" s="62">
        <f t="shared" si="7"/>
        <v>52029.18</v>
      </c>
      <c r="L35" s="62">
        <v>4</v>
      </c>
      <c r="M35" s="62">
        <v>2</v>
      </c>
      <c r="N35" s="62"/>
      <c r="O35" s="64">
        <f t="shared" si="8"/>
        <v>11562.04</v>
      </c>
      <c r="P35" s="64">
        <f t="shared" si="9"/>
        <v>5781.02</v>
      </c>
      <c r="Q35" s="64">
        <f t="shared" si="10"/>
        <v>0</v>
      </c>
      <c r="R35" s="62">
        <f t="shared" si="3"/>
        <v>4335.7650000000003</v>
      </c>
      <c r="S35" s="64"/>
      <c r="T35" s="64">
        <v>2</v>
      </c>
      <c r="U35" s="62">
        <f t="shared" si="5"/>
        <v>786.5333333333333</v>
      </c>
      <c r="V35" s="64"/>
      <c r="W35" s="64"/>
      <c r="X35" s="64"/>
      <c r="Y35" s="64"/>
      <c r="Z35" s="64"/>
      <c r="AA35" s="64"/>
      <c r="AB35" s="62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2">
        <f>(O35+P35+Q35+R35)*0.1</f>
        <v>2167.8825000000002</v>
      </c>
      <c r="AQ35" s="64">
        <f t="shared" si="6"/>
        <v>24633.240833333333</v>
      </c>
    </row>
    <row r="36" spans="1:43" ht="14.25" customHeight="1">
      <c r="A36" s="84">
        <v>19</v>
      </c>
      <c r="B36" s="62" t="s">
        <v>159</v>
      </c>
      <c r="C36" s="62" t="s">
        <v>101</v>
      </c>
      <c r="D36" s="62" t="s">
        <v>50</v>
      </c>
      <c r="E36" s="64" t="s">
        <v>145</v>
      </c>
      <c r="F36" s="62" t="s">
        <v>48</v>
      </c>
      <c r="G36" s="96">
        <f t="shared" si="1"/>
        <v>5.5555555555555552E-2</v>
      </c>
      <c r="H36" s="62">
        <v>17697</v>
      </c>
      <c r="I36" s="187">
        <v>3.73</v>
      </c>
      <c r="J36" s="62">
        <v>18</v>
      </c>
      <c r="K36" s="62">
        <f t="shared" si="7"/>
        <v>66009.81</v>
      </c>
      <c r="L36" s="62"/>
      <c r="M36" s="62"/>
      <c r="N36" s="62">
        <v>1</v>
      </c>
      <c r="O36" s="64">
        <f t="shared" si="8"/>
        <v>0</v>
      </c>
      <c r="P36" s="64">
        <f t="shared" si="9"/>
        <v>0</v>
      </c>
      <c r="Q36" s="64">
        <f t="shared" si="10"/>
        <v>3667.2116666666666</v>
      </c>
      <c r="R36" s="62">
        <f t="shared" si="3"/>
        <v>916.80291666666665</v>
      </c>
      <c r="S36" s="64"/>
      <c r="T36" s="64"/>
      <c r="U36" s="62">
        <f t="shared" si="5"/>
        <v>0</v>
      </c>
      <c r="V36" s="64"/>
      <c r="W36" s="64"/>
      <c r="X36" s="64"/>
      <c r="Y36" s="64"/>
      <c r="Z36" s="64"/>
      <c r="AA36" s="64"/>
      <c r="AB36" s="62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2">
        <f>(O36+P36+Q36+R36)*0.1</f>
        <v>458.40145833333338</v>
      </c>
      <c r="AQ36" s="64">
        <f t="shared" si="6"/>
        <v>5042.4160416666673</v>
      </c>
    </row>
    <row r="37" spans="1:43" ht="14.25" customHeight="1">
      <c r="A37" s="84">
        <v>20</v>
      </c>
      <c r="B37" s="59" t="s">
        <v>103</v>
      </c>
      <c r="C37" s="59" t="s">
        <v>101</v>
      </c>
      <c r="D37" s="59" t="s">
        <v>44</v>
      </c>
      <c r="E37" s="59" t="s">
        <v>51</v>
      </c>
      <c r="F37" s="59" t="s">
        <v>98</v>
      </c>
      <c r="G37" s="96">
        <f t="shared" si="1"/>
        <v>0.16666666666666666</v>
      </c>
      <c r="H37" s="59">
        <v>17697</v>
      </c>
      <c r="I37" s="187">
        <v>3.14</v>
      </c>
      <c r="J37" s="59">
        <v>18</v>
      </c>
      <c r="K37" s="62">
        <f t="shared" si="7"/>
        <v>55568.58</v>
      </c>
      <c r="L37" s="62">
        <v>3</v>
      </c>
      <c r="M37" s="62"/>
      <c r="N37" s="62"/>
      <c r="O37" s="62">
        <f>K37/J37*L37</f>
        <v>9261.43</v>
      </c>
      <c r="P37" s="64"/>
      <c r="Q37" s="64">
        <f t="shared" si="10"/>
        <v>0</v>
      </c>
      <c r="R37" s="62">
        <f t="shared" si="3"/>
        <v>2315.3575000000001</v>
      </c>
      <c r="S37" s="64"/>
      <c r="T37" s="64"/>
      <c r="U37" s="62">
        <f t="shared" si="5"/>
        <v>0</v>
      </c>
      <c r="V37" s="64"/>
      <c r="W37" s="64"/>
      <c r="X37" s="64"/>
      <c r="Y37" s="64"/>
      <c r="Z37" s="64"/>
      <c r="AA37" s="64"/>
      <c r="AB37" s="62"/>
      <c r="AC37" s="64"/>
      <c r="AD37" s="64"/>
      <c r="AE37" s="64">
        <f>H37*25%/J37*Y37</f>
        <v>0</v>
      </c>
      <c r="AF37" s="64">
        <f>H37*25%/J37*AA37*50%</f>
        <v>0</v>
      </c>
      <c r="AG37" s="64"/>
      <c r="AH37" s="64"/>
      <c r="AI37" s="64"/>
      <c r="AJ37" s="64"/>
      <c r="AK37" s="64"/>
      <c r="AL37" s="64"/>
      <c r="AM37" s="64"/>
      <c r="AN37" s="64"/>
      <c r="AO37" s="62"/>
      <c r="AP37" s="62">
        <f>(O37+P37+Q37+R37)*0.1</f>
        <v>1157.67875</v>
      </c>
      <c r="AQ37" s="64">
        <f t="shared" si="6"/>
        <v>12734.466250000001</v>
      </c>
    </row>
    <row r="38" spans="1:43">
      <c r="A38" s="84"/>
      <c r="B38" s="59" t="s">
        <v>53</v>
      </c>
      <c r="C38" s="59" t="s">
        <v>53</v>
      </c>
      <c r="D38" s="59" t="s">
        <v>53</v>
      </c>
      <c r="E38" s="59" t="s">
        <v>53</v>
      </c>
      <c r="F38" s="59" t="s">
        <v>53</v>
      </c>
      <c r="G38" s="97">
        <f>SUM(G12:G37)</f>
        <v>18.166666666666668</v>
      </c>
      <c r="H38" s="59" t="s">
        <v>53</v>
      </c>
      <c r="I38" s="59"/>
      <c r="J38" s="77"/>
      <c r="K38" s="59" t="s">
        <v>53</v>
      </c>
      <c r="L38" s="70">
        <f>SUM(L12:L37)</f>
        <v>107</v>
      </c>
      <c r="M38" s="70">
        <f t="shared" ref="M38:AQ38" si="13">SUM(M12:M37)</f>
        <v>141</v>
      </c>
      <c r="N38" s="70">
        <f t="shared" si="13"/>
        <v>79</v>
      </c>
      <c r="O38" s="70">
        <f t="shared" si="13"/>
        <v>434844.78499999997</v>
      </c>
      <c r="P38" s="70">
        <f t="shared" si="13"/>
        <v>522032.005</v>
      </c>
      <c r="Q38" s="70">
        <f t="shared" si="13"/>
        <v>275090.03333333338</v>
      </c>
      <c r="R38" s="70">
        <f t="shared" si="13"/>
        <v>307991.70583333337</v>
      </c>
      <c r="S38" s="70">
        <f t="shared" si="13"/>
        <v>24952.77</v>
      </c>
      <c r="T38" s="70">
        <f t="shared" si="13"/>
        <v>94</v>
      </c>
      <c r="U38" s="70">
        <f t="shared" si="13"/>
        <v>36967.066666666658</v>
      </c>
      <c r="V38" s="70">
        <f t="shared" si="13"/>
        <v>62</v>
      </c>
      <c r="W38" s="70">
        <f t="shared" si="13"/>
        <v>0</v>
      </c>
      <c r="X38" s="70">
        <f t="shared" si="13"/>
        <v>75</v>
      </c>
      <c r="Y38" s="70">
        <f t="shared" si="13"/>
        <v>0</v>
      </c>
      <c r="Z38" s="70">
        <f t="shared" si="13"/>
        <v>37</v>
      </c>
      <c r="AA38" s="70">
        <f t="shared" si="13"/>
        <v>0</v>
      </c>
      <c r="AB38" s="70">
        <f t="shared" si="13"/>
        <v>7619.5416666666661</v>
      </c>
      <c r="AC38" s="70">
        <f t="shared" si="13"/>
        <v>0</v>
      </c>
      <c r="AD38" s="70">
        <f t="shared" si="13"/>
        <v>6587.2166666666672</v>
      </c>
      <c r="AE38" s="70">
        <f t="shared" si="13"/>
        <v>0</v>
      </c>
      <c r="AF38" s="70">
        <f t="shared" si="13"/>
        <v>2089.2291666666665</v>
      </c>
      <c r="AG38" s="70">
        <f t="shared" si="13"/>
        <v>0</v>
      </c>
      <c r="AH38" s="70">
        <f t="shared" si="13"/>
        <v>8848</v>
      </c>
      <c r="AI38" s="70">
        <f t="shared" si="13"/>
        <v>0</v>
      </c>
      <c r="AJ38" s="70">
        <f t="shared" si="13"/>
        <v>10620</v>
      </c>
      <c r="AK38" s="70">
        <f t="shared" si="13"/>
        <v>0</v>
      </c>
      <c r="AL38" s="70">
        <f t="shared" si="13"/>
        <v>5310</v>
      </c>
      <c r="AM38" s="70">
        <f t="shared" si="13"/>
        <v>0</v>
      </c>
      <c r="AN38" s="70">
        <f t="shared" si="13"/>
        <v>3539</v>
      </c>
      <c r="AO38" s="70">
        <f t="shared" si="13"/>
        <v>24773</v>
      </c>
      <c r="AP38" s="70">
        <f t="shared" si="13"/>
        <v>153995.85291666668</v>
      </c>
      <c r="AQ38" s="70">
        <f t="shared" si="13"/>
        <v>1825260.20625</v>
      </c>
    </row>
    <row r="39" spans="1:43">
      <c r="A39" s="85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</row>
    <row r="40" spans="1:43" ht="24" customHeight="1">
      <c r="A40" s="85"/>
      <c r="B40" s="78"/>
      <c r="C40" s="78"/>
      <c r="D40" s="120"/>
      <c r="E40" s="123" t="s">
        <v>92</v>
      </c>
      <c r="F40" s="124"/>
      <c r="G40" s="124"/>
      <c r="H40" s="124"/>
      <c r="I40" s="124"/>
      <c r="J40" s="124"/>
      <c r="K40" s="123" t="s">
        <v>125</v>
      </c>
      <c r="L40" s="124"/>
      <c r="M40" s="120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</row>
    <row r="41" spans="1:43" ht="24" customHeight="1">
      <c r="A41" s="85"/>
      <c r="B41" s="78"/>
      <c r="C41" s="78"/>
      <c r="D41" s="120"/>
      <c r="E41" s="123" t="s">
        <v>89</v>
      </c>
      <c r="F41" s="123"/>
      <c r="G41" s="123"/>
      <c r="H41" s="123"/>
      <c r="I41" s="123"/>
      <c r="J41" s="123"/>
      <c r="K41" s="123" t="s">
        <v>124</v>
      </c>
      <c r="L41" s="124"/>
      <c r="M41" s="121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</row>
    <row r="42" spans="1:43" ht="24" customHeight="1">
      <c r="A42" s="85"/>
      <c r="B42" s="78"/>
      <c r="C42" s="78"/>
      <c r="D42" s="120"/>
      <c r="E42" s="123" t="s">
        <v>90</v>
      </c>
      <c r="F42" s="123"/>
      <c r="G42" s="123"/>
      <c r="H42" s="123"/>
      <c r="I42" s="123"/>
      <c r="J42" s="123"/>
      <c r="K42" s="123" t="s">
        <v>123</v>
      </c>
      <c r="L42" s="123"/>
      <c r="M42" s="121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</row>
    <row r="43" spans="1:43">
      <c r="A43" s="85"/>
      <c r="B43" s="78"/>
      <c r="C43" s="78"/>
      <c r="D43" s="78"/>
      <c r="F43" s="79"/>
      <c r="G43" s="79"/>
      <c r="H43" s="79"/>
      <c r="I43" s="79"/>
      <c r="J43" s="79"/>
      <c r="K43" s="79"/>
      <c r="M43" s="79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</row>
    <row r="44" spans="1:43">
      <c r="A44" s="85"/>
      <c r="B44" s="78"/>
      <c r="C44" s="78"/>
      <c r="D44" s="78"/>
      <c r="E44" s="79"/>
      <c r="F44" s="79"/>
      <c r="G44" s="79"/>
      <c r="H44" s="79"/>
      <c r="I44" s="79"/>
      <c r="J44" s="79"/>
      <c r="K44" s="79"/>
      <c r="L44" s="79"/>
      <c r="M44" s="79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</row>
    <row r="45" spans="1:43">
      <c r="A45" s="85"/>
      <c r="B45" s="78"/>
      <c r="C45" s="78"/>
      <c r="D45" s="78"/>
      <c r="F45" s="79"/>
      <c r="G45" s="79"/>
      <c r="H45" s="79"/>
      <c r="I45" s="79"/>
      <c r="J45" s="79"/>
      <c r="K45" s="79"/>
      <c r="M45" s="79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</row>
    <row r="46" spans="1:43">
      <c r="E46" s="80"/>
      <c r="F46" s="80"/>
      <c r="G46" s="80"/>
      <c r="H46" s="80"/>
      <c r="I46" s="80"/>
      <c r="J46" s="80"/>
      <c r="K46" s="80"/>
      <c r="L46" s="80"/>
      <c r="M46" s="80"/>
    </row>
    <row r="47" spans="1:43">
      <c r="E47" s="81"/>
      <c r="F47" s="81"/>
      <c r="G47" s="81"/>
      <c r="H47" s="81"/>
      <c r="I47" s="81"/>
      <c r="J47" s="81"/>
      <c r="K47" s="81"/>
      <c r="L47" s="81"/>
      <c r="M47" s="81"/>
    </row>
    <row r="50" ht="18.75" customHeight="1"/>
    <row r="59" ht="17.25" customHeight="1"/>
    <row r="60" ht="18.75" customHeight="1"/>
    <row r="61" ht="14.25" customHeight="1"/>
    <row r="62" ht="18.75" customHeight="1"/>
    <row r="63" ht="18" customHeight="1"/>
    <row r="64" ht="16.5" customHeight="1"/>
    <row r="65" ht="15" customHeight="1"/>
    <row r="66" ht="17.25" customHeight="1"/>
    <row r="67" ht="19.5" customHeight="1"/>
    <row r="68" ht="16.5" customHeight="1"/>
    <row r="69" ht="18.75" customHeight="1"/>
    <row r="70" ht="21" customHeight="1"/>
    <row r="71" ht="18" customHeight="1"/>
    <row r="72" ht="19.5" customHeight="1"/>
    <row r="73" ht="21" customHeight="1"/>
    <row r="74" ht="15.75" customHeight="1"/>
    <row r="75" ht="16.5" customHeight="1"/>
    <row r="76" ht="18" customHeight="1"/>
  </sheetData>
  <mergeCells count="47">
    <mergeCell ref="I8:I11"/>
    <mergeCell ref="L8:N8"/>
    <mergeCell ref="O8:Q8"/>
    <mergeCell ref="R8:R11"/>
    <mergeCell ref="T8:T11"/>
    <mergeCell ref="AP8:AP11"/>
    <mergeCell ref="AQ8:AQ11"/>
    <mergeCell ref="J9:J11"/>
    <mergeCell ref="L9:L11"/>
    <mergeCell ref="M9:M11"/>
    <mergeCell ref="N9:N11"/>
    <mergeCell ref="O9:O11"/>
    <mergeCell ref="P9:P11"/>
    <mergeCell ref="Q9:Q11"/>
    <mergeCell ref="S9:S11"/>
    <mergeCell ref="U8:U11"/>
    <mergeCell ref="V8:AA9"/>
    <mergeCell ref="AB8:AG9"/>
    <mergeCell ref="AH8:AM9"/>
    <mergeCell ref="AN8:AN11"/>
    <mergeCell ref="V10:W10"/>
    <mergeCell ref="AO8:AO11"/>
    <mergeCell ref="AF10:AG10"/>
    <mergeCell ref="AH10:AI10"/>
    <mergeCell ref="AJ10:AK10"/>
    <mergeCell ref="AL10:AM10"/>
    <mergeCell ref="AI5:AM5"/>
    <mergeCell ref="AI6:AM6"/>
    <mergeCell ref="AI7:AM7"/>
    <mergeCell ref="A8:A11"/>
    <mergeCell ref="B8:B11"/>
    <mergeCell ref="C8:C11"/>
    <mergeCell ref="D8:D11"/>
    <mergeCell ref="F8:F11"/>
    <mergeCell ref="G8:G11"/>
    <mergeCell ref="AD10:AE10"/>
    <mergeCell ref="E10:E11"/>
    <mergeCell ref="X10:Y10"/>
    <mergeCell ref="Z10:AA10"/>
    <mergeCell ref="AB10:AC10"/>
    <mergeCell ref="H8:H11"/>
    <mergeCell ref="AI1:AM1"/>
    <mergeCell ref="B2:AE2"/>
    <mergeCell ref="AI2:AM2"/>
    <mergeCell ref="AI3:AM3"/>
    <mergeCell ref="D4:AB4"/>
    <mergeCell ref="AI4:AM4"/>
  </mergeCells>
  <pageMargins left="0.31496062992125984" right="0.31496062992125984" top="0.74803149606299213" bottom="0.35433070866141736" header="0.31496062992125984" footer="0.31496062992125984"/>
  <pageSetup paperSize="9" scale="65" orientation="landscape" verticalDpi="200" r:id="rId1"/>
  <colBreaks count="1" manualBreakCount="1">
    <brk id="22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topLeftCell="A13" zoomScale="115" zoomScaleNormal="115" zoomScaleSheetLayoutView="115" workbookViewId="0">
      <selection activeCell="B13" sqref="B1:B1048576"/>
    </sheetView>
  </sheetViews>
  <sheetFormatPr defaultRowHeight="15"/>
  <cols>
    <col min="1" max="1" width="3.85546875" customWidth="1"/>
    <col min="3" max="3" width="6.28515625" customWidth="1"/>
    <col min="4" max="4" width="7.28515625" customWidth="1"/>
    <col min="5" max="7" width="8.140625" customWidth="1"/>
    <col min="8" max="8" width="7.42578125" customWidth="1"/>
    <col min="9" max="9" width="4.7109375" customWidth="1"/>
    <col min="10" max="10" width="8.28515625" customWidth="1"/>
    <col min="11" max="11" width="7.42578125" customWidth="1"/>
    <col min="12" max="12" width="6.85546875" customWidth="1"/>
    <col min="13" max="13" width="8.140625" customWidth="1"/>
  </cols>
  <sheetData>
    <row r="1" spans="1:14">
      <c r="A1" s="48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>
      <c r="A2" s="48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8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48"/>
      <c r="B4" s="4"/>
      <c r="C4" s="5"/>
      <c r="D4" s="5"/>
      <c r="E4" s="5"/>
      <c r="F4" s="5"/>
      <c r="G4" s="5"/>
      <c r="H4" s="5"/>
      <c r="I4" s="3"/>
      <c r="J4" s="3"/>
      <c r="K4" s="3"/>
      <c r="L4" s="3"/>
      <c r="M4" s="3"/>
      <c r="N4" s="3"/>
    </row>
    <row r="5" spans="1:14">
      <c r="A5" s="48"/>
      <c r="B5" s="4"/>
      <c r="C5" s="217"/>
      <c r="D5" s="217"/>
      <c r="E5" s="217"/>
      <c r="F5" s="217"/>
      <c r="G5" s="217"/>
      <c r="H5" s="217"/>
      <c r="I5" s="217"/>
      <c r="J5" s="131"/>
      <c r="K5" s="3"/>
      <c r="L5" s="3"/>
      <c r="M5" s="3"/>
      <c r="N5" s="3"/>
    </row>
    <row r="6" spans="1:14">
      <c r="A6" s="48"/>
      <c r="C6" s="5" t="s">
        <v>64</v>
      </c>
      <c r="E6" s="131"/>
      <c r="F6" s="131"/>
      <c r="G6" s="131"/>
      <c r="H6" s="5"/>
      <c r="I6" s="5"/>
      <c r="J6" s="5"/>
      <c r="K6" s="5"/>
      <c r="L6" s="5"/>
      <c r="M6" s="3"/>
      <c r="N6" s="3"/>
    </row>
    <row r="7" spans="1:14" ht="6" customHeight="1">
      <c r="A7" s="48"/>
      <c r="B7" s="6"/>
      <c r="C7" s="7"/>
      <c r="D7" s="5"/>
      <c r="E7" s="131"/>
      <c r="F7" s="131"/>
      <c r="G7" s="131"/>
      <c r="H7" s="5"/>
      <c r="I7" s="5"/>
      <c r="J7" s="5"/>
      <c r="K7" s="5"/>
      <c r="L7" s="5"/>
      <c r="M7" s="3"/>
      <c r="N7" s="3"/>
    </row>
    <row r="8" spans="1:14">
      <c r="A8" s="48"/>
      <c r="B8" s="2"/>
      <c r="C8" s="3"/>
      <c r="D8" s="5"/>
      <c r="E8" s="8" t="s">
        <v>104</v>
      </c>
      <c r="F8" s="8"/>
      <c r="G8" s="8"/>
      <c r="H8" s="8"/>
      <c r="I8" s="8"/>
      <c r="J8" s="8"/>
      <c r="K8" s="8"/>
      <c r="L8" s="8"/>
      <c r="M8" s="3"/>
      <c r="N8" s="3"/>
    </row>
    <row r="9" spans="1:14" ht="4.5" customHeight="1">
      <c r="A9" s="48"/>
      <c r="B9" s="2"/>
      <c r="C9" s="3"/>
      <c r="D9" s="5"/>
      <c r="E9" s="131"/>
      <c r="F9" s="131"/>
      <c r="G9" s="131"/>
      <c r="H9" s="131"/>
      <c r="I9" s="131"/>
      <c r="J9" s="131"/>
      <c r="K9" s="131"/>
      <c r="L9" s="131"/>
      <c r="M9" s="3"/>
      <c r="N9" s="3"/>
    </row>
    <row r="10" spans="1:14">
      <c r="A10" s="48"/>
      <c r="B10" s="2"/>
      <c r="C10" s="3"/>
      <c r="D10" s="5"/>
      <c r="E10" s="26" t="s">
        <v>151</v>
      </c>
      <c r="F10" s="8"/>
      <c r="I10" s="26"/>
      <c r="J10" s="26"/>
      <c r="K10" s="5"/>
      <c r="L10" s="5"/>
      <c r="M10" s="3"/>
      <c r="N10" s="3"/>
    </row>
    <row r="11" spans="1:14" ht="6.75" customHeight="1">
      <c r="A11" s="48"/>
      <c r="B11" s="2"/>
      <c r="C11" s="3"/>
      <c r="D11" s="5"/>
      <c r="E11" s="8"/>
      <c r="F11" s="8"/>
      <c r="G11" s="8"/>
      <c r="H11" s="5"/>
      <c r="I11" s="5"/>
      <c r="J11" s="5"/>
      <c r="K11" s="5"/>
      <c r="L11" s="5"/>
      <c r="M11" s="3"/>
      <c r="N11" s="3"/>
    </row>
    <row r="12" spans="1:14" ht="12.75" customHeight="1">
      <c r="A12" s="48"/>
      <c r="B12" s="2"/>
      <c r="C12" s="3"/>
      <c r="D12" s="26" t="s">
        <v>105</v>
      </c>
      <c r="E12" s="26"/>
      <c r="F12" s="26"/>
      <c r="G12" s="26"/>
      <c r="H12" s="26"/>
      <c r="I12" s="26"/>
      <c r="J12" s="26"/>
      <c r="K12" s="26"/>
      <c r="L12" s="26"/>
      <c r="M12" s="3"/>
      <c r="N12" s="3"/>
    </row>
    <row r="13" spans="1:14" ht="9" customHeight="1">
      <c r="A13" s="48"/>
      <c r="B13" s="2"/>
      <c r="C13" s="3"/>
      <c r="D13" s="7"/>
      <c r="E13" s="9"/>
      <c r="F13" s="9"/>
      <c r="G13" s="9"/>
      <c r="H13" s="7"/>
      <c r="I13" s="7"/>
      <c r="J13" s="7"/>
      <c r="K13" s="7"/>
      <c r="L13" s="7"/>
      <c r="M13" s="3"/>
      <c r="N13" s="3"/>
    </row>
    <row r="14" spans="1:14" ht="7.5" customHeight="1">
      <c r="A14" s="48"/>
      <c r="B14" s="2"/>
      <c r="C14" s="3"/>
      <c r="D14" s="3"/>
      <c r="E14" s="1"/>
      <c r="F14" s="1"/>
      <c r="G14" s="1"/>
      <c r="H14" s="3"/>
      <c r="I14" s="3"/>
      <c r="J14" s="3"/>
      <c r="K14" s="3"/>
      <c r="L14" s="3"/>
      <c r="M14" s="3"/>
      <c r="N14" s="3"/>
    </row>
    <row r="15" spans="1:14" ht="12" customHeight="1">
      <c r="A15" s="132" t="s">
        <v>7</v>
      </c>
      <c r="B15" s="218" t="s">
        <v>65</v>
      </c>
      <c r="C15" s="132"/>
      <c r="D15" s="218" t="s">
        <v>66</v>
      </c>
      <c r="E15" s="132" t="s">
        <v>11</v>
      </c>
      <c r="F15" s="132"/>
      <c r="G15" s="218" t="s">
        <v>121</v>
      </c>
      <c r="H15" s="28" t="s">
        <v>14</v>
      </c>
      <c r="I15" s="225" t="s">
        <v>67</v>
      </c>
      <c r="J15" s="225" t="s">
        <v>68</v>
      </c>
      <c r="K15" s="225" t="s">
        <v>17</v>
      </c>
      <c r="L15" s="226" t="s">
        <v>23</v>
      </c>
      <c r="M15" s="227" t="s">
        <v>24</v>
      </c>
      <c r="N15" s="3"/>
    </row>
    <row r="16" spans="1:14" ht="19.5" customHeight="1">
      <c r="A16" s="133" t="s">
        <v>69</v>
      </c>
      <c r="B16" s="219"/>
      <c r="C16" s="133" t="s">
        <v>10</v>
      </c>
      <c r="D16" s="221"/>
      <c r="E16" s="133" t="s">
        <v>25</v>
      </c>
      <c r="F16" s="133" t="s">
        <v>13</v>
      </c>
      <c r="G16" s="223"/>
      <c r="H16" s="27" t="s">
        <v>27</v>
      </c>
      <c r="I16" s="225"/>
      <c r="J16" s="225"/>
      <c r="K16" s="225"/>
      <c r="L16" s="226"/>
      <c r="M16" s="228"/>
      <c r="N16" s="10"/>
    </row>
    <row r="17" spans="1:14">
      <c r="A17" s="134"/>
      <c r="B17" s="220"/>
      <c r="C17" s="29"/>
      <c r="D17" s="222"/>
      <c r="E17" s="134" t="s">
        <v>31</v>
      </c>
      <c r="F17" s="134"/>
      <c r="G17" s="224"/>
      <c r="H17" s="29" t="s">
        <v>32</v>
      </c>
      <c r="I17" s="225"/>
      <c r="J17" s="225"/>
      <c r="K17" s="225"/>
      <c r="L17" s="226"/>
      <c r="M17" s="229"/>
      <c r="N17" s="12"/>
    </row>
    <row r="18" spans="1:14">
      <c r="A18" s="13">
        <v>1</v>
      </c>
      <c r="B18" s="14" t="s">
        <v>108</v>
      </c>
      <c r="C18" s="14" t="s">
        <v>112</v>
      </c>
      <c r="D18" s="11" t="s">
        <v>36</v>
      </c>
      <c r="E18" s="93" t="s">
        <v>142</v>
      </c>
      <c r="F18" s="14">
        <v>17697</v>
      </c>
      <c r="G18" s="122">
        <v>5.91</v>
      </c>
      <c r="H18" s="21">
        <f>F18*G18</f>
        <v>104589.27</v>
      </c>
      <c r="I18" s="14">
        <v>1</v>
      </c>
      <c r="J18" s="15">
        <f t="shared" ref="J18:J23" si="0">I18*H18</f>
        <v>104589.27</v>
      </c>
      <c r="K18" s="15">
        <f t="shared" ref="K18:K21" si="1">J18*0.25</f>
        <v>26147.317500000001</v>
      </c>
      <c r="L18" s="16">
        <f t="shared" ref="L18:L23" si="2">(K18+J18)*0.1</f>
        <v>13073.658750000002</v>
      </c>
      <c r="M18" s="17">
        <f t="shared" ref="M18:M23" si="3">L18+K18+J18</f>
        <v>143810.24625000003</v>
      </c>
      <c r="N18" s="3"/>
    </row>
    <row r="19" spans="1:14">
      <c r="A19" s="14">
        <v>2</v>
      </c>
      <c r="B19" s="14" t="s">
        <v>107</v>
      </c>
      <c r="C19" s="14" t="s">
        <v>106</v>
      </c>
      <c r="D19" s="95" t="s">
        <v>111</v>
      </c>
      <c r="E19" s="94" t="s">
        <v>143</v>
      </c>
      <c r="F19" s="14">
        <v>17697</v>
      </c>
      <c r="G19" s="125">
        <v>3.65</v>
      </c>
      <c r="H19" s="21">
        <f t="shared" ref="H19:H23" si="4">F19*G19</f>
        <v>64594.049999999996</v>
      </c>
      <c r="I19" s="14">
        <v>1</v>
      </c>
      <c r="J19" s="15">
        <f t="shared" si="0"/>
        <v>64594.049999999996</v>
      </c>
      <c r="K19" s="15"/>
      <c r="L19" s="16">
        <f t="shared" si="2"/>
        <v>6459.4049999999997</v>
      </c>
      <c r="M19" s="17">
        <f t="shared" si="3"/>
        <v>71053.455000000002</v>
      </c>
      <c r="N19" s="3"/>
    </row>
    <row r="20" spans="1:14">
      <c r="A20" s="14">
        <v>3</v>
      </c>
      <c r="B20" s="14" t="s">
        <v>109</v>
      </c>
      <c r="C20" s="14" t="s">
        <v>113</v>
      </c>
      <c r="D20" s="11" t="s">
        <v>36</v>
      </c>
      <c r="E20" s="93" t="s">
        <v>137</v>
      </c>
      <c r="F20" s="14">
        <v>17697</v>
      </c>
      <c r="G20" s="122">
        <v>5.62</v>
      </c>
      <c r="H20" s="21">
        <f t="shared" si="4"/>
        <v>99457.14</v>
      </c>
      <c r="I20" s="14">
        <v>0.5</v>
      </c>
      <c r="J20" s="15">
        <f t="shared" si="0"/>
        <v>49728.57</v>
      </c>
      <c r="K20" s="15">
        <f t="shared" si="1"/>
        <v>12432.1425</v>
      </c>
      <c r="L20" s="16">
        <f t="shared" si="2"/>
        <v>6216.0712500000009</v>
      </c>
      <c r="M20" s="17">
        <f t="shared" si="3"/>
        <v>68376.783750000002</v>
      </c>
      <c r="N20" s="19"/>
    </row>
    <row r="21" spans="1:14">
      <c r="A21" s="20"/>
      <c r="B21" s="14" t="s">
        <v>110</v>
      </c>
      <c r="C21" s="14" t="s">
        <v>113</v>
      </c>
      <c r="D21" s="11" t="s">
        <v>36</v>
      </c>
      <c r="E21" s="93" t="s">
        <v>137</v>
      </c>
      <c r="F21" s="14">
        <v>17697</v>
      </c>
      <c r="G21" s="122">
        <v>5.62</v>
      </c>
      <c r="H21" s="21">
        <f t="shared" si="4"/>
        <v>99457.14</v>
      </c>
      <c r="I21" s="14">
        <v>0.5</v>
      </c>
      <c r="J21" s="15">
        <f t="shared" si="0"/>
        <v>49728.57</v>
      </c>
      <c r="K21" s="15">
        <f t="shared" si="1"/>
        <v>12432.1425</v>
      </c>
      <c r="L21" s="16">
        <f t="shared" si="2"/>
        <v>6216.0712500000009</v>
      </c>
      <c r="M21" s="17">
        <f t="shared" si="3"/>
        <v>68376.783750000002</v>
      </c>
      <c r="N21" s="19"/>
    </row>
    <row r="22" spans="1:14">
      <c r="A22" s="20">
        <v>4</v>
      </c>
      <c r="B22" s="11" t="s">
        <v>70</v>
      </c>
      <c r="C22" s="14" t="s">
        <v>114</v>
      </c>
      <c r="D22" s="137" t="s">
        <v>36</v>
      </c>
      <c r="E22" s="93" t="s">
        <v>129</v>
      </c>
      <c r="F22" s="14">
        <v>17697</v>
      </c>
      <c r="G22" s="122">
        <v>3.12</v>
      </c>
      <c r="H22" s="21">
        <f t="shared" si="4"/>
        <v>55214.64</v>
      </c>
      <c r="I22" s="14">
        <v>0.5</v>
      </c>
      <c r="J22" s="15">
        <f t="shared" si="0"/>
        <v>27607.32</v>
      </c>
      <c r="K22" s="15"/>
      <c r="L22" s="16">
        <f t="shared" si="2"/>
        <v>2760.732</v>
      </c>
      <c r="M22" s="17">
        <f t="shared" si="3"/>
        <v>30368.052</v>
      </c>
      <c r="N22" s="19"/>
    </row>
    <row r="23" spans="1:14">
      <c r="A23" s="20">
        <v>5</v>
      </c>
      <c r="B23" s="22" t="s">
        <v>87</v>
      </c>
      <c r="C23" s="14" t="s">
        <v>114</v>
      </c>
      <c r="D23" s="87" t="s">
        <v>111</v>
      </c>
      <c r="E23" s="93" t="s">
        <v>144</v>
      </c>
      <c r="F23" s="14">
        <v>17697</v>
      </c>
      <c r="G23" s="122">
        <v>3.19</v>
      </c>
      <c r="H23" s="21">
        <f t="shared" si="4"/>
        <v>56453.43</v>
      </c>
      <c r="I23" s="14">
        <v>0.5</v>
      </c>
      <c r="J23" s="15">
        <f t="shared" si="0"/>
        <v>28226.715</v>
      </c>
      <c r="K23" s="15"/>
      <c r="L23" s="16">
        <f t="shared" si="2"/>
        <v>2822.6715000000004</v>
      </c>
      <c r="M23" s="17">
        <f t="shared" si="3"/>
        <v>31049.386500000001</v>
      </c>
      <c r="N23" s="19"/>
    </row>
    <row r="24" spans="1:14">
      <c r="A24" s="20">
        <v>6</v>
      </c>
      <c r="B24" s="22" t="s">
        <v>87</v>
      </c>
      <c r="C24" s="14" t="s">
        <v>114</v>
      </c>
      <c r="D24" s="87" t="s">
        <v>36</v>
      </c>
      <c r="E24" s="93" t="s">
        <v>150</v>
      </c>
      <c r="F24" s="14">
        <v>17697</v>
      </c>
      <c r="G24" s="122">
        <v>3.12</v>
      </c>
      <c r="H24" s="21">
        <v>55214.64</v>
      </c>
      <c r="I24" s="14">
        <v>0.5</v>
      </c>
      <c r="J24" s="15">
        <v>27607</v>
      </c>
      <c r="K24" s="15"/>
      <c r="L24" s="16">
        <v>2761</v>
      </c>
      <c r="M24" s="17">
        <v>30368</v>
      </c>
      <c r="N24" s="19"/>
    </row>
    <row r="25" spans="1:14">
      <c r="A25" s="18"/>
      <c r="B25" s="98" t="s">
        <v>53</v>
      </c>
      <c r="C25" s="99" t="s">
        <v>53</v>
      </c>
      <c r="D25" s="98" t="s">
        <v>53</v>
      </c>
      <c r="E25" s="98" t="s">
        <v>53</v>
      </c>
      <c r="F25" s="98"/>
      <c r="G25" s="98"/>
      <c r="H25" s="98" t="s">
        <v>53</v>
      </c>
      <c r="I25" s="100">
        <f>SUM(I18:I23)</f>
        <v>4</v>
      </c>
      <c r="J25" s="101">
        <f>SUM(J18:J23)</f>
        <v>324474.49500000005</v>
      </c>
      <c r="K25" s="101">
        <f>SUM(K18:K23)</f>
        <v>51011.602500000001</v>
      </c>
      <c r="L25" s="101">
        <f>SUM(L18:L23)</f>
        <v>37548.609750000003</v>
      </c>
      <c r="M25" s="102">
        <f>SUM(M18:M23)</f>
        <v>413034.70725000009</v>
      </c>
      <c r="N25" s="3"/>
    </row>
    <row r="26" spans="1:14" ht="12.75" customHeight="1">
      <c r="A26" s="24"/>
      <c r="B26" s="24"/>
      <c r="C26" s="24"/>
      <c r="D26" s="24"/>
      <c r="E26" s="24"/>
      <c r="F26" s="24"/>
      <c r="G26" s="24"/>
      <c r="H26" s="24"/>
      <c r="I26" s="3"/>
      <c r="J26" s="3"/>
      <c r="K26" s="3"/>
      <c r="L26" s="3"/>
      <c r="M26" s="3"/>
      <c r="N26" s="3"/>
    </row>
    <row r="27" spans="1:14">
      <c r="A27" s="24"/>
      <c r="B27" s="230" t="s">
        <v>92</v>
      </c>
      <c r="C27" s="230"/>
      <c r="D27" s="103"/>
      <c r="E27" s="104"/>
      <c r="F27" s="104"/>
      <c r="G27" s="104"/>
      <c r="H27" s="103" t="s">
        <v>115</v>
      </c>
      <c r="I27" s="103"/>
      <c r="J27" s="103"/>
      <c r="K27" s="3"/>
      <c r="L27" s="3"/>
      <c r="M27" s="25"/>
      <c r="N27" s="3"/>
    </row>
    <row r="28" spans="1:14" ht="7.5" customHeight="1">
      <c r="A28" s="24"/>
      <c r="B28" s="105"/>
      <c r="C28" s="105"/>
      <c r="D28" s="105"/>
      <c r="E28" s="103"/>
      <c r="F28" s="103"/>
      <c r="G28" s="103"/>
      <c r="H28" s="106"/>
      <c r="I28" s="103"/>
      <c r="J28" s="103"/>
      <c r="K28" s="3"/>
      <c r="L28" s="3"/>
      <c r="M28" s="3"/>
      <c r="N28" s="3"/>
    </row>
    <row r="29" spans="1:14">
      <c r="A29" s="24"/>
      <c r="B29" s="105" t="s">
        <v>71</v>
      </c>
      <c r="C29" s="105"/>
      <c r="D29" s="105"/>
      <c r="E29" s="103"/>
      <c r="F29" s="103"/>
      <c r="G29" s="103"/>
      <c r="H29" s="107" t="s">
        <v>83</v>
      </c>
      <c r="I29" s="103"/>
      <c r="J29" s="103"/>
      <c r="K29" s="3"/>
      <c r="L29" s="3"/>
      <c r="M29" s="3"/>
      <c r="N29" s="3"/>
    </row>
    <row r="30" spans="1:14" ht="7.5" customHeight="1">
      <c r="A30" s="24"/>
      <c r="B30" s="104"/>
      <c r="C30" s="108"/>
      <c r="D30" s="105"/>
      <c r="E30" s="103"/>
      <c r="F30" s="103"/>
      <c r="G30" s="103"/>
      <c r="H30" s="106"/>
      <c r="I30" s="103"/>
      <c r="J30" s="103"/>
      <c r="K30" s="3"/>
      <c r="L30" s="3"/>
      <c r="M30" s="3"/>
      <c r="N30" s="3"/>
    </row>
    <row r="31" spans="1:14">
      <c r="A31" s="48"/>
      <c r="B31" s="105" t="s">
        <v>72</v>
      </c>
      <c r="C31" s="105"/>
      <c r="D31" s="105"/>
      <c r="E31" s="105"/>
      <c r="F31" s="105"/>
      <c r="G31" s="105"/>
      <c r="H31" s="109" t="s">
        <v>122</v>
      </c>
      <c r="I31" s="103"/>
      <c r="J31" s="103"/>
      <c r="K31" s="3"/>
      <c r="L31" s="3"/>
      <c r="M31" s="3"/>
      <c r="N31" s="3"/>
    </row>
    <row r="32" spans="1:14">
      <c r="A32" s="24"/>
      <c r="B32" s="110"/>
      <c r="C32" s="110"/>
      <c r="D32" s="110"/>
      <c r="E32" s="110"/>
      <c r="F32" s="110"/>
      <c r="G32" s="110"/>
      <c r="H32" s="110"/>
      <c r="I32" s="110"/>
      <c r="J32" s="111"/>
      <c r="K32" s="3"/>
      <c r="L32" s="3"/>
      <c r="M32" s="3"/>
      <c r="N32" s="3"/>
    </row>
  </sheetData>
  <mergeCells count="10">
    <mergeCell ref="J15:J17"/>
    <mergeCell ref="K15:K17"/>
    <mergeCell ref="L15:L17"/>
    <mergeCell ref="M15:M17"/>
    <mergeCell ref="B27:C27"/>
    <mergeCell ref="C5:I5"/>
    <mergeCell ref="B15:B17"/>
    <mergeCell ref="D15:D17"/>
    <mergeCell ref="G15:G17"/>
    <mergeCell ref="I15:I17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topLeftCell="A13" zoomScale="115" zoomScaleNormal="115" zoomScaleSheetLayoutView="115" workbookViewId="0">
      <selection activeCell="B13" sqref="B1:B1048576"/>
    </sheetView>
  </sheetViews>
  <sheetFormatPr defaultRowHeight="15"/>
  <cols>
    <col min="1" max="1" width="3.85546875" customWidth="1"/>
    <col min="3" max="3" width="6.28515625" customWidth="1"/>
    <col min="4" max="4" width="7.28515625" customWidth="1"/>
    <col min="5" max="7" width="8.140625" customWidth="1"/>
    <col min="8" max="8" width="7.42578125" customWidth="1"/>
    <col min="9" max="9" width="4.7109375" customWidth="1"/>
    <col min="10" max="10" width="8.28515625" customWidth="1"/>
    <col min="11" max="11" width="7.42578125" customWidth="1"/>
    <col min="12" max="12" width="6.85546875" customWidth="1"/>
    <col min="13" max="13" width="8.140625" customWidth="1"/>
  </cols>
  <sheetData>
    <row r="1" spans="1:14">
      <c r="A1" s="48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>
      <c r="A2" s="48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8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48"/>
      <c r="B4" s="4"/>
      <c r="C4" s="5"/>
      <c r="D4" s="5"/>
      <c r="E4" s="5"/>
      <c r="F4" s="5"/>
      <c r="G4" s="5"/>
      <c r="H4" s="5"/>
      <c r="I4" s="3"/>
      <c r="J4" s="3"/>
      <c r="K4" s="3"/>
      <c r="L4" s="3"/>
      <c r="M4" s="3"/>
      <c r="N4" s="3"/>
    </row>
    <row r="5" spans="1:14">
      <c r="A5" s="48"/>
      <c r="B5" s="4"/>
      <c r="C5" s="217"/>
      <c r="D5" s="217"/>
      <c r="E5" s="217"/>
      <c r="F5" s="217"/>
      <c r="G5" s="217"/>
      <c r="H5" s="217"/>
      <c r="I5" s="217"/>
      <c r="J5" s="168"/>
      <c r="K5" s="3"/>
      <c r="L5" s="3"/>
      <c r="M5" s="3"/>
      <c r="N5" s="3"/>
    </row>
    <row r="6" spans="1:14">
      <c r="A6" s="48"/>
      <c r="C6" s="5" t="s">
        <v>64</v>
      </c>
      <c r="E6" s="168"/>
      <c r="F6" s="168"/>
      <c r="G6" s="168"/>
      <c r="H6" s="5"/>
      <c r="I6" s="5"/>
      <c r="J6" s="5"/>
      <c r="K6" s="5"/>
      <c r="L6" s="5"/>
      <c r="M6" s="3"/>
      <c r="N6" s="3"/>
    </row>
    <row r="7" spans="1:14" ht="6" customHeight="1">
      <c r="A7" s="48"/>
      <c r="B7" s="6"/>
      <c r="C7" s="7"/>
      <c r="D7" s="5"/>
      <c r="E7" s="168"/>
      <c r="F7" s="168"/>
      <c r="G7" s="168"/>
      <c r="H7" s="5"/>
      <c r="I7" s="5"/>
      <c r="J7" s="5"/>
      <c r="K7" s="5"/>
      <c r="L7" s="5"/>
      <c r="M7" s="3"/>
      <c r="N7" s="3"/>
    </row>
    <row r="8" spans="1:14">
      <c r="A8" s="48"/>
      <c r="B8" s="2"/>
      <c r="C8" s="3"/>
      <c r="D8" s="5"/>
      <c r="E8" s="8" t="s">
        <v>104</v>
      </c>
      <c r="F8" s="8"/>
      <c r="G8" s="8"/>
      <c r="H8" s="8"/>
      <c r="I8" s="8"/>
      <c r="J8" s="8"/>
      <c r="K8" s="8"/>
      <c r="L8" s="8"/>
      <c r="M8" s="3"/>
      <c r="N8" s="3"/>
    </row>
    <row r="9" spans="1:14" ht="4.5" customHeight="1">
      <c r="A9" s="48"/>
      <c r="B9" s="2"/>
      <c r="C9" s="3"/>
      <c r="D9" s="5"/>
      <c r="E9" s="168"/>
      <c r="F9" s="168"/>
      <c r="G9" s="168"/>
      <c r="H9" s="168"/>
      <c r="I9" s="168"/>
      <c r="J9" s="168"/>
      <c r="K9" s="168"/>
      <c r="L9" s="168"/>
      <c r="M9" s="3"/>
      <c r="N9" s="3"/>
    </row>
    <row r="10" spans="1:14">
      <c r="A10" s="48"/>
      <c r="B10" s="2"/>
      <c r="C10" s="3"/>
      <c r="D10" s="5"/>
      <c r="E10" s="26" t="s">
        <v>151</v>
      </c>
      <c r="F10" s="8"/>
      <c r="I10" s="26"/>
      <c r="J10" s="26"/>
      <c r="K10" s="5"/>
      <c r="L10" s="5"/>
      <c r="M10" s="3"/>
      <c r="N10" s="3"/>
    </row>
    <row r="11" spans="1:14" ht="6.75" customHeight="1">
      <c r="A11" s="48"/>
      <c r="B11" s="2"/>
      <c r="C11" s="3"/>
      <c r="D11" s="5"/>
      <c r="E11" s="8"/>
      <c r="F11" s="8"/>
      <c r="G11" s="8"/>
      <c r="H11" s="5"/>
      <c r="I11" s="5"/>
      <c r="J11" s="5"/>
      <c r="K11" s="5"/>
      <c r="L11" s="5"/>
      <c r="M11" s="3"/>
      <c r="N11" s="3"/>
    </row>
    <row r="12" spans="1:14" ht="12.75" customHeight="1">
      <c r="A12" s="48"/>
      <c r="B12" s="2"/>
      <c r="C12" s="3"/>
      <c r="D12" s="26" t="s">
        <v>105</v>
      </c>
      <c r="E12" s="26"/>
      <c r="F12" s="26"/>
      <c r="G12" s="26"/>
      <c r="H12" s="26"/>
      <c r="I12" s="26"/>
      <c r="J12" s="26"/>
      <c r="K12" s="26"/>
      <c r="L12" s="26"/>
      <c r="M12" s="3"/>
      <c r="N12" s="3"/>
    </row>
    <row r="13" spans="1:14" ht="9" customHeight="1">
      <c r="A13" s="48"/>
      <c r="B13" s="2"/>
      <c r="C13" s="3"/>
      <c r="D13" s="7"/>
      <c r="E13" s="9"/>
      <c r="F13" s="9"/>
      <c r="G13" s="9"/>
      <c r="H13" s="7"/>
      <c r="I13" s="7"/>
      <c r="J13" s="7"/>
      <c r="K13" s="7"/>
      <c r="L13" s="7"/>
      <c r="M13" s="3"/>
      <c r="N13" s="3"/>
    </row>
    <row r="14" spans="1:14" ht="7.5" customHeight="1">
      <c r="A14" s="48"/>
      <c r="B14" s="2"/>
      <c r="C14" s="3"/>
      <c r="D14" s="3"/>
      <c r="E14" s="1"/>
      <c r="F14" s="1"/>
      <c r="G14" s="1"/>
      <c r="H14" s="3"/>
      <c r="I14" s="3"/>
      <c r="J14" s="3"/>
      <c r="K14" s="3"/>
      <c r="L14" s="3"/>
      <c r="M14" s="3"/>
      <c r="N14" s="3"/>
    </row>
    <row r="15" spans="1:14" ht="12" customHeight="1">
      <c r="A15" s="169" t="s">
        <v>7</v>
      </c>
      <c r="B15" s="218" t="s">
        <v>65</v>
      </c>
      <c r="C15" s="169"/>
      <c r="D15" s="218" t="s">
        <v>66</v>
      </c>
      <c r="E15" s="169" t="s">
        <v>11</v>
      </c>
      <c r="F15" s="169"/>
      <c r="G15" s="218" t="s">
        <v>121</v>
      </c>
      <c r="H15" s="28" t="s">
        <v>14</v>
      </c>
      <c r="I15" s="225" t="s">
        <v>67</v>
      </c>
      <c r="J15" s="225" t="s">
        <v>68</v>
      </c>
      <c r="K15" s="225" t="s">
        <v>17</v>
      </c>
      <c r="L15" s="226" t="s">
        <v>23</v>
      </c>
      <c r="M15" s="227" t="s">
        <v>24</v>
      </c>
      <c r="N15" s="3"/>
    </row>
    <row r="16" spans="1:14" ht="19.5" customHeight="1">
      <c r="A16" s="170" t="s">
        <v>69</v>
      </c>
      <c r="B16" s="219"/>
      <c r="C16" s="170" t="s">
        <v>10</v>
      </c>
      <c r="D16" s="221"/>
      <c r="E16" s="170" t="s">
        <v>25</v>
      </c>
      <c r="F16" s="170" t="s">
        <v>13</v>
      </c>
      <c r="G16" s="223"/>
      <c r="H16" s="27" t="s">
        <v>27</v>
      </c>
      <c r="I16" s="225"/>
      <c r="J16" s="225"/>
      <c r="K16" s="225"/>
      <c r="L16" s="226"/>
      <c r="M16" s="228"/>
      <c r="N16" s="10"/>
    </row>
    <row r="17" spans="1:14">
      <c r="A17" s="171"/>
      <c r="B17" s="220"/>
      <c r="C17" s="29"/>
      <c r="D17" s="222"/>
      <c r="E17" s="171" t="s">
        <v>31</v>
      </c>
      <c r="F17" s="171"/>
      <c r="G17" s="224"/>
      <c r="H17" s="29" t="s">
        <v>32</v>
      </c>
      <c r="I17" s="225"/>
      <c r="J17" s="225"/>
      <c r="K17" s="225"/>
      <c r="L17" s="226"/>
      <c r="M17" s="229"/>
      <c r="N17" s="12"/>
    </row>
    <row r="18" spans="1:14">
      <c r="A18" s="13">
        <v>1</v>
      </c>
      <c r="B18" s="14" t="s">
        <v>108</v>
      </c>
      <c r="C18" s="14" t="s">
        <v>112</v>
      </c>
      <c r="D18" s="11" t="s">
        <v>36</v>
      </c>
      <c r="E18" s="93" t="s">
        <v>142</v>
      </c>
      <c r="F18" s="14">
        <v>17697</v>
      </c>
      <c r="G18" s="122">
        <v>5.37</v>
      </c>
      <c r="H18" s="21">
        <f>F18*G18</f>
        <v>95032.89</v>
      </c>
      <c r="I18" s="14">
        <v>1</v>
      </c>
      <c r="J18" s="15">
        <f t="shared" ref="J18:J23" si="0">I18*H18</f>
        <v>95032.89</v>
      </c>
      <c r="K18" s="15">
        <f t="shared" ref="K18:K21" si="1">J18*0.25</f>
        <v>23758.2225</v>
      </c>
      <c r="L18" s="16">
        <f t="shared" ref="L18:L23" si="2">(K18+J18)*0.1</f>
        <v>11879.111250000002</v>
      </c>
      <c r="M18" s="17">
        <f t="shared" ref="M18:M23" si="3">L18+K18+J18</f>
        <v>130670.22375</v>
      </c>
      <c r="N18" s="3"/>
    </row>
    <row r="19" spans="1:14">
      <c r="A19" s="14">
        <v>2</v>
      </c>
      <c r="B19" s="14" t="s">
        <v>107</v>
      </c>
      <c r="C19" s="14" t="s">
        <v>106</v>
      </c>
      <c r="D19" s="95" t="s">
        <v>111</v>
      </c>
      <c r="E19" s="94" t="s">
        <v>143</v>
      </c>
      <c r="F19" s="14">
        <v>17697</v>
      </c>
      <c r="G19" s="125">
        <v>2.58</v>
      </c>
      <c r="H19" s="21">
        <f t="shared" ref="H19:H23" si="4">F19*G19</f>
        <v>45658.26</v>
      </c>
      <c r="I19" s="14">
        <v>1</v>
      </c>
      <c r="J19" s="15">
        <f t="shared" si="0"/>
        <v>45658.26</v>
      </c>
      <c r="K19" s="15"/>
      <c r="L19" s="16">
        <f t="shared" si="2"/>
        <v>4565.826</v>
      </c>
      <c r="M19" s="17">
        <f t="shared" si="3"/>
        <v>50224.086000000003</v>
      </c>
      <c r="N19" s="3"/>
    </row>
    <row r="20" spans="1:14">
      <c r="A20" s="14">
        <v>3</v>
      </c>
      <c r="B20" s="14" t="s">
        <v>109</v>
      </c>
      <c r="C20" s="14" t="s">
        <v>113</v>
      </c>
      <c r="D20" s="11" t="s">
        <v>36</v>
      </c>
      <c r="E20" s="93" t="s">
        <v>137</v>
      </c>
      <c r="F20" s="14">
        <v>17697</v>
      </c>
      <c r="G20" s="122">
        <v>5.1100000000000003</v>
      </c>
      <c r="H20" s="21">
        <f t="shared" si="4"/>
        <v>90431.670000000013</v>
      </c>
      <c r="I20" s="14">
        <v>0.5</v>
      </c>
      <c r="J20" s="15">
        <f t="shared" si="0"/>
        <v>45215.835000000006</v>
      </c>
      <c r="K20" s="15">
        <f t="shared" si="1"/>
        <v>11303.958750000002</v>
      </c>
      <c r="L20" s="16">
        <f t="shared" si="2"/>
        <v>5651.9793750000017</v>
      </c>
      <c r="M20" s="17">
        <f t="shared" si="3"/>
        <v>62171.773125000007</v>
      </c>
      <c r="N20" s="19"/>
    </row>
    <row r="21" spans="1:14">
      <c r="A21" s="20">
        <v>4</v>
      </c>
      <c r="B21" s="14" t="s">
        <v>110</v>
      </c>
      <c r="C21" s="14" t="s">
        <v>113</v>
      </c>
      <c r="D21" s="11" t="s">
        <v>36</v>
      </c>
      <c r="E21" s="93" t="s">
        <v>137</v>
      </c>
      <c r="F21" s="14">
        <v>17697</v>
      </c>
      <c r="G21" s="122">
        <v>5.1100000000000003</v>
      </c>
      <c r="H21" s="21">
        <f t="shared" si="4"/>
        <v>90431.670000000013</v>
      </c>
      <c r="I21" s="14">
        <v>0.5</v>
      </c>
      <c r="J21" s="15">
        <f t="shared" si="0"/>
        <v>45215.835000000006</v>
      </c>
      <c r="K21" s="15">
        <f t="shared" si="1"/>
        <v>11303.958750000002</v>
      </c>
      <c r="L21" s="16">
        <f t="shared" si="2"/>
        <v>5651.9793750000017</v>
      </c>
      <c r="M21" s="17">
        <f t="shared" si="3"/>
        <v>62171.773125000007</v>
      </c>
      <c r="N21" s="19"/>
    </row>
    <row r="22" spans="1:14">
      <c r="A22" s="20">
        <v>5</v>
      </c>
      <c r="B22" s="11" t="s">
        <v>70</v>
      </c>
      <c r="C22" s="14" t="s">
        <v>114</v>
      </c>
      <c r="D22" s="137" t="s">
        <v>36</v>
      </c>
      <c r="E22" s="93" t="s">
        <v>129</v>
      </c>
      <c r="F22" s="14">
        <v>17697</v>
      </c>
      <c r="G22" s="122">
        <v>1.84</v>
      </c>
      <c r="H22" s="21">
        <f t="shared" si="4"/>
        <v>32562.480000000003</v>
      </c>
      <c r="I22" s="14">
        <v>0.5</v>
      </c>
      <c r="J22" s="15">
        <f t="shared" si="0"/>
        <v>16281.240000000002</v>
      </c>
      <c r="K22" s="15"/>
      <c r="L22" s="16">
        <f t="shared" si="2"/>
        <v>1628.1240000000003</v>
      </c>
      <c r="M22" s="17">
        <f t="shared" si="3"/>
        <v>17909.364000000001</v>
      </c>
      <c r="N22" s="19"/>
    </row>
    <row r="23" spans="1:14">
      <c r="A23" s="20">
        <v>6</v>
      </c>
      <c r="B23" s="22" t="s">
        <v>87</v>
      </c>
      <c r="C23" s="14" t="s">
        <v>114</v>
      </c>
      <c r="D23" s="87" t="s">
        <v>111</v>
      </c>
      <c r="E23" s="93" t="s">
        <v>144</v>
      </c>
      <c r="F23" s="14">
        <v>17697</v>
      </c>
      <c r="G23" s="122">
        <v>1.92</v>
      </c>
      <c r="H23" s="21">
        <f t="shared" si="4"/>
        <v>33978.239999999998</v>
      </c>
      <c r="I23" s="14">
        <v>0.5</v>
      </c>
      <c r="J23" s="15">
        <f t="shared" si="0"/>
        <v>16989.12</v>
      </c>
      <c r="K23" s="15"/>
      <c r="L23" s="16">
        <f t="shared" si="2"/>
        <v>1698.912</v>
      </c>
      <c r="M23" s="17">
        <f t="shared" si="3"/>
        <v>18688.031999999999</v>
      </c>
      <c r="N23" s="19"/>
    </row>
    <row r="24" spans="1:14">
      <c r="A24" s="20">
        <v>7</v>
      </c>
      <c r="B24" s="22" t="s">
        <v>87</v>
      </c>
      <c r="C24" s="14" t="s">
        <v>114</v>
      </c>
      <c r="D24" s="87" t="s">
        <v>36</v>
      </c>
      <c r="E24" s="93" t="s">
        <v>150</v>
      </c>
      <c r="F24" s="14">
        <v>17697</v>
      </c>
      <c r="G24" s="122">
        <v>1.84</v>
      </c>
      <c r="H24" s="21">
        <v>55214.64</v>
      </c>
      <c r="I24" s="14">
        <v>0.5</v>
      </c>
      <c r="J24" s="15">
        <v>27607</v>
      </c>
      <c r="K24" s="15"/>
      <c r="L24" s="16">
        <v>2761</v>
      </c>
      <c r="M24" s="17">
        <v>30368</v>
      </c>
      <c r="N24" s="19"/>
    </row>
    <row r="25" spans="1:14">
      <c r="A25" s="18"/>
      <c r="B25" s="98" t="s">
        <v>53</v>
      </c>
      <c r="C25" s="99" t="s">
        <v>53</v>
      </c>
      <c r="D25" s="98" t="s">
        <v>53</v>
      </c>
      <c r="E25" s="98" t="s">
        <v>53</v>
      </c>
      <c r="F25" s="98"/>
      <c r="G25" s="98"/>
      <c r="H25" s="98" t="s">
        <v>53</v>
      </c>
      <c r="I25" s="100">
        <f>SUM(I18:I23)</f>
        <v>4</v>
      </c>
      <c r="J25" s="101">
        <f>SUM(J18:J23)</f>
        <v>264393.18</v>
      </c>
      <c r="K25" s="101">
        <f>SUM(K18:K23)</f>
        <v>46366.14</v>
      </c>
      <c r="L25" s="101">
        <f>SUM(L18:L23)</f>
        <v>31075.932000000008</v>
      </c>
      <c r="M25" s="102">
        <f>SUM(M18:M23)</f>
        <v>341835.25200000004</v>
      </c>
      <c r="N25" s="3"/>
    </row>
    <row r="26" spans="1:14" ht="12.75" customHeight="1">
      <c r="A26" s="24"/>
      <c r="B26" s="24"/>
      <c r="C26" s="24"/>
      <c r="D26" s="24"/>
      <c r="E26" s="24"/>
      <c r="F26" s="24"/>
      <c r="G26" s="24"/>
      <c r="H26" s="24"/>
      <c r="I26" s="3"/>
      <c r="J26" s="3"/>
      <c r="K26" s="3"/>
      <c r="L26" s="3"/>
      <c r="M26" s="3"/>
      <c r="N26" s="3"/>
    </row>
    <row r="27" spans="1:14">
      <c r="A27" s="24"/>
      <c r="B27" s="230" t="s">
        <v>92</v>
      </c>
      <c r="C27" s="230"/>
      <c r="D27" s="103"/>
      <c r="E27" s="104"/>
      <c r="F27" s="104"/>
      <c r="G27" s="104"/>
      <c r="H27" s="103" t="s">
        <v>115</v>
      </c>
      <c r="I27" s="103"/>
      <c r="J27" s="103"/>
      <c r="K27" s="3"/>
      <c r="L27" s="3"/>
      <c r="M27" s="25"/>
      <c r="N27" s="3"/>
    </row>
    <row r="28" spans="1:14" ht="7.5" customHeight="1">
      <c r="A28" s="24"/>
      <c r="B28" s="105"/>
      <c r="C28" s="105"/>
      <c r="D28" s="105"/>
      <c r="E28" s="103"/>
      <c r="F28" s="103"/>
      <c r="G28" s="103"/>
      <c r="H28" s="106"/>
      <c r="I28" s="103"/>
      <c r="J28" s="103"/>
      <c r="K28" s="3"/>
      <c r="L28" s="3"/>
      <c r="M28" s="3"/>
      <c r="N28" s="3"/>
    </row>
    <row r="29" spans="1:14">
      <c r="A29" s="24"/>
      <c r="B29" s="105" t="s">
        <v>71</v>
      </c>
      <c r="C29" s="105"/>
      <c r="D29" s="105"/>
      <c r="E29" s="103"/>
      <c r="F29" s="103"/>
      <c r="G29" s="103"/>
      <c r="H29" s="107" t="s">
        <v>83</v>
      </c>
      <c r="I29" s="103"/>
      <c r="J29" s="103"/>
      <c r="K29" s="3"/>
      <c r="L29" s="3"/>
      <c r="M29" s="3"/>
      <c r="N29" s="3"/>
    </row>
    <row r="30" spans="1:14" ht="7.5" customHeight="1">
      <c r="A30" s="24"/>
      <c r="B30" s="104"/>
      <c r="C30" s="108"/>
      <c r="D30" s="105"/>
      <c r="E30" s="103"/>
      <c r="F30" s="103"/>
      <c r="G30" s="103"/>
      <c r="H30" s="106"/>
      <c r="I30" s="103"/>
      <c r="J30" s="103"/>
      <c r="K30" s="3"/>
      <c r="L30" s="3"/>
      <c r="M30" s="3"/>
      <c r="N30" s="3"/>
    </row>
    <row r="31" spans="1:14">
      <c r="A31" s="48"/>
      <c r="B31" s="105" t="s">
        <v>72</v>
      </c>
      <c r="C31" s="105"/>
      <c r="D31" s="105"/>
      <c r="E31" s="105"/>
      <c r="F31" s="105"/>
      <c r="G31" s="105"/>
      <c r="H31" s="109" t="s">
        <v>122</v>
      </c>
      <c r="I31" s="103"/>
      <c r="J31" s="103"/>
      <c r="K31" s="3"/>
      <c r="L31" s="3"/>
      <c r="M31" s="3"/>
      <c r="N31" s="3"/>
    </row>
    <row r="32" spans="1:14">
      <c r="A32" s="24"/>
      <c r="B32" s="110"/>
      <c r="C32" s="110"/>
      <c r="D32" s="110"/>
      <c r="E32" s="110"/>
      <c r="F32" s="110"/>
      <c r="G32" s="110"/>
      <c r="H32" s="110"/>
      <c r="I32" s="110"/>
      <c r="J32" s="111"/>
      <c r="K32" s="3"/>
      <c r="L32" s="3"/>
      <c r="M32" s="3"/>
      <c r="N32" s="3"/>
    </row>
  </sheetData>
  <mergeCells count="10">
    <mergeCell ref="J15:J17"/>
    <mergeCell ref="K15:K17"/>
    <mergeCell ref="L15:L17"/>
    <mergeCell ref="M15:M17"/>
    <mergeCell ref="B27:C27"/>
    <mergeCell ref="C5:I5"/>
    <mergeCell ref="B15:B17"/>
    <mergeCell ref="D15:D17"/>
    <mergeCell ref="G15:G17"/>
    <mergeCell ref="I15:I17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topLeftCell="A14" zoomScale="115" zoomScaleSheetLayoutView="115" workbookViewId="0">
      <selection activeCell="C14" sqref="C1:C1048576"/>
    </sheetView>
  </sheetViews>
  <sheetFormatPr defaultRowHeight="15"/>
  <cols>
    <col min="1" max="1" width="2.85546875" style="34" customWidth="1"/>
    <col min="2" max="2" width="3.28515625" style="34" customWidth="1"/>
    <col min="3" max="3" width="13.85546875" style="34" customWidth="1"/>
    <col min="4" max="4" width="5.5703125" style="34" customWidth="1"/>
    <col min="5" max="5" width="7.7109375" style="34" customWidth="1"/>
    <col min="6" max="6" width="7.85546875" style="34" customWidth="1"/>
    <col min="7" max="9" width="6.85546875" style="34" customWidth="1"/>
    <col min="10" max="10" width="8" style="34" customWidth="1"/>
    <col min="11" max="11" width="7" style="34" customWidth="1"/>
    <col min="12" max="12" width="5.140625" style="34" customWidth="1"/>
    <col min="13" max="13" width="8" style="34" customWidth="1"/>
    <col min="14" max="14" width="6.7109375" style="34" customWidth="1"/>
    <col min="15" max="16" width="7.140625" style="34" customWidth="1"/>
    <col min="17" max="16384" width="9.140625" style="34"/>
  </cols>
  <sheetData>
    <row r="1" spans="1:16">
      <c r="A1" s="31"/>
      <c r="B1" s="31"/>
      <c r="C1" s="32"/>
      <c r="D1" s="32"/>
      <c r="E1" s="32"/>
      <c r="F1" s="32"/>
      <c r="G1" s="32"/>
      <c r="H1" s="32"/>
      <c r="I1" s="32"/>
      <c r="J1" s="32"/>
      <c r="K1" s="23"/>
      <c r="L1" s="33"/>
      <c r="M1" s="23"/>
      <c r="N1" s="23"/>
      <c r="O1" s="23"/>
      <c r="P1" s="23"/>
    </row>
    <row r="2" spans="1:16">
      <c r="A2" s="31"/>
      <c r="B2" s="31"/>
      <c r="C2" s="32"/>
      <c r="D2" s="23"/>
      <c r="E2" s="23"/>
      <c r="F2" s="23"/>
      <c r="G2" s="23"/>
      <c r="H2" s="23"/>
      <c r="I2" s="23"/>
      <c r="J2" s="23"/>
      <c r="K2" s="23"/>
      <c r="L2" s="33"/>
      <c r="M2" s="23"/>
      <c r="N2" s="23"/>
      <c r="O2" s="23"/>
      <c r="P2" s="23"/>
    </row>
    <row r="3" spans="1:16">
      <c r="A3" s="31"/>
      <c r="B3" s="31"/>
      <c r="C3" s="32"/>
      <c r="D3" s="23"/>
      <c r="E3" s="23"/>
      <c r="F3" s="23"/>
      <c r="G3" s="23"/>
      <c r="H3" s="23"/>
      <c r="I3" s="23"/>
      <c r="J3" s="23"/>
      <c r="K3" s="23"/>
      <c r="L3" s="33"/>
      <c r="M3" s="23"/>
      <c r="N3" s="23"/>
      <c r="O3" s="23"/>
      <c r="P3" s="23"/>
    </row>
    <row r="4" spans="1:16" ht="12.75" customHeight="1">
      <c r="A4" s="31"/>
      <c r="B4" s="31"/>
      <c r="C4" s="35"/>
      <c r="D4" s="36"/>
      <c r="E4" s="36"/>
      <c r="F4" s="36"/>
      <c r="G4" s="36"/>
      <c r="H4" s="36"/>
      <c r="I4" s="36"/>
      <c r="J4" s="36"/>
      <c r="K4" s="23"/>
      <c r="L4" s="33"/>
      <c r="M4" s="23"/>
      <c r="N4" s="23"/>
      <c r="O4" s="23"/>
      <c r="P4" s="23"/>
    </row>
    <row r="5" spans="1:16">
      <c r="A5" s="31"/>
      <c r="B5" s="31"/>
      <c r="C5" s="35"/>
      <c r="D5" s="36"/>
      <c r="E5" s="36"/>
      <c r="F5" s="36"/>
      <c r="G5" s="36"/>
      <c r="H5" s="36"/>
      <c r="I5" s="36"/>
      <c r="J5" s="36"/>
      <c r="K5" s="23"/>
      <c r="L5" s="33"/>
      <c r="M5" s="23"/>
      <c r="N5" s="23"/>
      <c r="O5" s="23"/>
      <c r="P5" s="23"/>
    </row>
    <row r="6" spans="1:16">
      <c r="A6" s="31"/>
      <c r="B6" s="31"/>
      <c r="C6" s="35"/>
      <c r="D6" s="243"/>
      <c r="E6" s="243"/>
      <c r="F6" s="243"/>
      <c r="G6" s="243"/>
      <c r="H6" s="243"/>
      <c r="I6" s="243"/>
      <c r="J6" s="243"/>
      <c r="K6" s="243"/>
      <c r="L6" s="243"/>
      <c r="M6" s="23"/>
      <c r="N6" s="23"/>
      <c r="O6" s="23"/>
      <c r="P6" s="23"/>
    </row>
    <row r="7" spans="1:16">
      <c r="A7" s="31"/>
      <c r="B7" s="31"/>
      <c r="C7" s="37"/>
      <c r="D7" s="38"/>
      <c r="E7" s="36" t="s">
        <v>64</v>
      </c>
      <c r="F7" s="135"/>
      <c r="G7" s="36"/>
      <c r="H7" s="36"/>
      <c r="I7" s="36"/>
      <c r="J7" s="36"/>
      <c r="K7" s="36"/>
      <c r="L7" s="36"/>
      <c r="M7" s="36"/>
      <c r="N7" s="36"/>
      <c r="O7" s="36"/>
      <c r="P7" s="23"/>
    </row>
    <row r="8" spans="1:16" ht="7.5" customHeight="1">
      <c r="A8" s="31"/>
      <c r="B8" s="31"/>
      <c r="C8" s="37"/>
      <c r="D8" s="38"/>
      <c r="E8" s="36"/>
      <c r="F8" s="135"/>
      <c r="G8" s="36"/>
      <c r="H8" s="36"/>
      <c r="I8" s="36"/>
      <c r="J8" s="36"/>
      <c r="K8" s="36"/>
      <c r="L8" s="36"/>
      <c r="M8" s="36"/>
      <c r="N8" s="36"/>
      <c r="O8" s="36"/>
      <c r="P8" s="23"/>
    </row>
    <row r="9" spans="1:16">
      <c r="A9" s="31"/>
      <c r="B9" s="31"/>
      <c r="C9" s="32"/>
      <c r="D9" s="23"/>
      <c r="E9" s="36"/>
      <c r="F9" s="135" t="s">
        <v>119</v>
      </c>
      <c r="G9" s="135"/>
      <c r="H9" s="135"/>
      <c r="I9" s="135"/>
      <c r="J9" s="135"/>
      <c r="K9" s="135"/>
      <c r="L9" s="135"/>
      <c r="M9" s="135"/>
      <c r="N9" s="135"/>
      <c r="O9" s="135"/>
      <c r="P9" s="23"/>
    </row>
    <row r="10" spans="1:16" ht="9" customHeight="1">
      <c r="A10" s="31"/>
      <c r="B10" s="31"/>
      <c r="C10" s="32"/>
      <c r="D10" s="23"/>
      <c r="E10" s="36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23"/>
    </row>
    <row r="11" spans="1:16">
      <c r="A11" s="31"/>
      <c r="B11" s="31"/>
      <c r="C11" s="32"/>
      <c r="D11" s="23"/>
      <c r="E11" s="36"/>
      <c r="F11" s="39"/>
      <c r="G11" s="243" t="s">
        <v>152</v>
      </c>
      <c r="H11" s="243"/>
      <c r="I11" s="243"/>
      <c r="J11" s="243"/>
      <c r="K11" s="243"/>
      <c r="L11" s="243"/>
      <c r="M11" s="36"/>
      <c r="N11" s="36"/>
      <c r="O11" s="36"/>
      <c r="P11" s="23"/>
    </row>
    <row r="12" spans="1:16" ht="16.5" customHeight="1">
      <c r="A12" s="31"/>
      <c r="B12" s="31"/>
      <c r="C12" s="32"/>
      <c r="D12" s="23"/>
      <c r="E12" s="243" t="s">
        <v>116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3"/>
    </row>
    <row r="13" spans="1:16" ht="5.25" customHeight="1">
      <c r="A13" s="31"/>
      <c r="B13" s="31"/>
      <c r="C13" s="32"/>
      <c r="D13" s="23"/>
      <c r="E13" s="23"/>
      <c r="F13" s="31"/>
      <c r="G13" s="23"/>
      <c r="H13" s="23"/>
      <c r="I13" s="23"/>
      <c r="J13" s="23"/>
      <c r="K13" s="23"/>
      <c r="L13" s="33"/>
      <c r="M13" s="23"/>
      <c r="N13" s="23"/>
      <c r="O13" s="23"/>
      <c r="P13" s="23"/>
    </row>
    <row r="14" spans="1:16">
      <c r="A14" s="31"/>
      <c r="B14" s="138" t="s">
        <v>7</v>
      </c>
      <c r="C14" s="231" t="s">
        <v>65</v>
      </c>
      <c r="D14" s="138"/>
      <c r="E14" s="231" t="s">
        <v>66</v>
      </c>
      <c r="F14" s="138" t="s">
        <v>11</v>
      </c>
      <c r="G14" s="138" t="s">
        <v>12</v>
      </c>
      <c r="H14" s="236" t="s">
        <v>13</v>
      </c>
      <c r="I14" s="231" t="s">
        <v>120</v>
      </c>
      <c r="J14" s="138" t="s">
        <v>14</v>
      </c>
      <c r="K14" s="241" t="s">
        <v>73</v>
      </c>
      <c r="L14" s="241" t="s">
        <v>67</v>
      </c>
      <c r="M14" s="241" t="s">
        <v>68</v>
      </c>
      <c r="N14" s="241" t="s">
        <v>17</v>
      </c>
      <c r="O14" s="242" t="s">
        <v>23</v>
      </c>
      <c r="P14" s="241" t="s">
        <v>24</v>
      </c>
    </row>
    <row r="15" spans="1:16">
      <c r="A15" s="31"/>
      <c r="B15" s="139" t="s">
        <v>69</v>
      </c>
      <c r="C15" s="232"/>
      <c r="D15" s="140" t="s">
        <v>10</v>
      </c>
      <c r="E15" s="234"/>
      <c r="F15" s="139" t="s">
        <v>25</v>
      </c>
      <c r="G15" s="139" t="s">
        <v>26</v>
      </c>
      <c r="H15" s="237"/>
      <c r="I15" s="239"/>
      <c r="J15" s="139" t="s">
        <v>27</v>
      </c>
      <c r="K15" s="241"/>
      <c r="L15" s="241"/>
      <c r="M15" s="241"/>
      <c r="N15" s="241"/>
      <c r="O15" s="242"/>
      <c r="P15" s="241"/>
    </row>
    <row r="16" spans="1:16">
      <c r="A16" s="31"/>
      <c r="B16" s="141"/>
      <c r="C16" s="233"/>
      <c r="D16" s="142"/>
      <c r="E16" s="235"/>
      <c r="F16" s="141" t="s">
        <v>31</v>
      </c>
      <c r="G16" s="141"/>
      <c r="H16" s="238"/>
      <c r="I16" s="240"/>
      <c r="J16" s="141" t="s">
        <v>32</v>
      </c>
      <c r="K16" s="241"/>
      <c r="L16" s="241"/>
      <c r="M16" s="241"/>
      <c r="N16" s="241"/>
      <c r="O16" s="242"/>
      <c r="P16" s="241"/>
    </row>
    <row r="17" spans="1:18" ht="13.5" customHeight="1">
      <c r="A17" s="40"/>
      <c r="B17" s="143">
        <v>1</v>
      </c>
      <c r="C17" s="144" t="s">
        <v>75</v>
      </c>
      <c r="D17" s="91" t="s">
        <v>117</v>
      </c>
      <c r="E17" s="141" t="s">
        <v>56</v>
      </c>
      <c r="F17" s="92" t="s">
        <v>51</v>
      </c>
      <c r="G17" s="92" t="s">
        <v>98</v>
      </c>
      <c r="H17" s="92">
        <v>17697</v>
      </c>
      <c r="I17" s="145">
        <v>3.36</v>
      </c>
      <c r="J17" s="146">
        <f t="shared" ref="J17:J26" si="0">H17*I17</f>
        <v>59461.919999999998</v>
      </c>
      <c r="K17" s="147"/>
      <c r="L17" s="147">
        <v>0.5</v>
      </c>
      <c r="M17" s="146">
        <f>J17*L17</f>
        <v>29730.959999999999</v>
      </c>
      <c r="N17" s="146">
        <f>M17*25%</f>
        <v>7432.74</v>
      </c>
      <c r="O17" s="146">
        <f>(M17+N17)*10%</f>
        <v>3716.37</v>
      </c>
      <c r="P17" s="148">
        <f>K17+M17+N17+O17</f>
        <v>40880.07</v>
      </c>
    </row>
    <row r="18" spans="1:18" ht="13.5" customHeight="1">
      <c r="A18" s="40"/>
      <c r="B18" s="147">
        <v>2</v>
      </c>
      <c r="C18" s="138" t="s">
        <v>74</v>
      </c>
      <c r="D18" s="91" t="s">
        <v>118</v>
      </c>
      <c r="E18" s="141" t="s">
        <v>36</v>
      </c>
      <c r="F18" s="149" t="s">
        <v>134</v>
      </c>
      <c r="G18" s="147" t="s">
        <v>38</v>
      </c>
      <c r="H18" s="92">
        <v>17697</v>
      </c>
      <c r="I18" s="150">
        <v>4.75</v>
      </c>
      <c r="J18" s="146">
        <f t="shared" si="0"/>
        <v>84060.75</v>
      </c>
      <c r="K18" s="147"/>
      <c r="L18" s="147">
        <v>1</v>
      </c>
      <c r="M18" s="146">
        <f>J18*L18</f>
        <v>84060.75</v>
      </c>
      <c r="N18" s="146">
        <f t="shared" ref="N18:N26" si="1">M18*25%</f>
        <v>21015.1875</v>
      </c>
      <c r="O18" s="146">
        <f t="shared" ref="O18:O26" si="2">(M18+N18)*10%</f>
        <v>10507.59375</v>
      </c>
      <c r="P18" s="148">
        <f t="shared" ref="P18:P26" si="3">K18+M18+N18+O18</f>
        <v>115583.53125</v>
      </c>
    </row>
    <row r="19" spans="1:18" s="43" customFormat="1" ht="12.75" customHeight="1">
      <c r="A19" s="42"/>
      <c r="B19" s="144">
        <v>3</v>
      </c>
      <c r="C19" s="147" t="s">
        <v>80</v>
      </c>
      <c r="D19" s="91" t="s">
        <v>106</v>
      </c>
      <c r="E19" s="141" t="s">
        <v>56</v>
      </c>
      <c r="F19" s="92" t="s">
        <v>158</v>
      </c>
      <c r="G19" s="144"/>
      <c r="H19" s="92">
        <v>17697</v>
      </c>
      <c r="I19" s="151">
        <v>3.43</v>
      </c>
      <c r="J19" s="146">
        <f t="shared" si="0"/>
        <v>60700.710000000006</v>
      </c>
      <c r="K19" s="91">
        <v>2655</v>
      </c>
      <c r="L19" s="144">
        <v>0.5</v>
      </c>
      <c r="M19" s="152">
        <f t="shared" ref="M19:M26" si="4">J19*L19</f>
        <v>30350.355000000003</v>
      </c>
      <c r="N19" s="146">
        <f t="shared" si="1"/>
        <v>7587.5887500000008</v>
      </c>
      <c r="O19" s="146">
        <f t="shared" si="2"/>
        <v>3793.7943750000009</v>
      </c>
      <c r="P19" s="148">
        <f t="shared" si="3"/>
        <v>44386.738125000003</v>
      </c>
    </row>
    <row r="20" spans="1:18" s="43" customFormat="1" ht="12.75" customHeight="1">
      <c r="A20" s="42"/>
      <c r="B20" s="153">
        <v>4</v>
      </c>
      <c r="C20" s="141" t="s">
        <v>79</v>
      </c>
      <c r="D20" s="91" t="s">
        <v>117</v>
      </c>
      <c r="E20" s="147" t="s">
        <v>56</v>
      </c>
      <c r="F20" s="154" t="s">
        <v>45</v>
      </c>
      <c r="G20" s="92" t="s">
        <v>98</v>
      </c>
      <c r="H20" s="92">
        <v>17697</v>
      </c>
      <c r="I20" s="150">
        <v>3.41</v>
      </c>
      <c r="J20" s="146">
        <f t="shared" si="0"/>
        <v>60346.770000000004</v>
      </c>
      <c r="K20" s="144"/>
      <c r="L20" s="144">
        <v>1</v>
      </c>
      <c r="M20" s="152">
        <f t="shared" si="4"/>
        <v>60346.770000000004</v>
      </c>
      <c r="N20" s="146">
        <f t="shared" si="1"/>
        <v>15086.692500000001</v>
      </c>
      <c r="O20" s="146">
        <f t="shared" si="2"/>
        <v>7543.3462500000014</v>
      </c>
      <c r="P20" s="148">
        <f t="shared" si="3"/>
        <v>82976.808750000011</v>
      </c>
    </row>
    <row r="21" spans="1:18" ht="13.5" customHeight="1">
      <c r="A21" s="31"/>
      <c r="B21" s="155">
        <v>5</v>
      </c>
      <c r="C21" s="147" t="s">
        <v>81</v>
      </c>
      <c r="D21" s="91" t="s">
        <v>117</v>
      </c>
      <c r="E21" s="147" t="s">
        <v>56</v>
      </c>
      <c r="F21" s="92" t="s">
        <v>51</v>
      </c>
      <c r="G21" s="92" t="s">
        <v>98</v>
      </c>
      <c r="H21" s="92">
        <v>17697</v>
      </c>
      <c r="I21" s="150">
        <v>3.36</v>
      </c>
      <c r="J21" s="146">
        <f t="shared" si="0"/>
        <v>59461.919999999998</v>
      </c>
      <c r="K21" s="147"/>
      <c r="L21" s="147">
        <v>1</v>
      </c>
      <c r="M21" s="146">
        <f t="shared" si="4"/>
        <v>59461.919999999998</v>
      </c>
      <c r="N21" s="146">
        <f t="shared" si="1"/>
        <v>14865.48</v>
      </c>
      <c r="O21" s="146">
        <f t="shared" si="2"/>
        <v>7432.74</v>
      </c>
      <c r="P21" s="148">
        <f t="shared" si="3"/>
        <v>81760.14</v>
      </c>
    </row>
    <row r="22" spans="1:18" s="47" customFormat="1" ht="13.5" customHeight="1">
      <c r="A22" s="48"/>
      <c r="B22" s="156">
        <v>6</v>
      </c>
      <c r="C22" s="147" t="s">
        <v>78</v>
      </c>
      <c r="D22" s="157" t="s">
        <v>77</v>
      </c>
      <c r="E22" s="158" t="s">
        <v>36</v>
      </c>
      <c r="F22" s="92" t="s">
        <v>47</v>
      </c>
      <c r="G22" s="158"/>
      <c r="H22" s="92">
        <v>17697</v>
      </c>
      <c r="I22" s="150">
        <v>3.71</v>
      </c>
      <c r="J22" s="146">
        <f t="shared" si="0"/>
        <v>65655.87</v>
      </c>
      <c r="K22" s="158"/>
      <c r="L22" s="158">
        <v>0.5</v>
      </c>
      <c r="M22" s="146">
        <f t="shared" si="4"/>
        <v>32827.934999999998</v>
      </c>
      <c r="N22" s="146"/>
      <c r="O22" s="146">
        <f t="shared" si="2"/>
        <v>3282.7934999999998</v>
      </c>
      <c r="P22" s="148">
        <f t="shared" si="3"/>
        <v>36110.728499999997</v>
      </c>
    </row>
    <row r="23" spans="1:18" ht="12.75" customHeight="1">
      <c r="A23" s="31"/>
      <c r="B23" s="155">
        <v>7</v>
      </c>
      <c r="C23" s="147" t="s">
        <v>78</v>
      </c>
      <c r="D23" s="157" t="s">
        <v>77</v>
      </c>
      <c r="E23" s="147" t="s">
        <v>36</v>
      </c>
      <c r="F23" s="92" t="s">
        <v>47</v>
      </c>
      <c r="G23" s="147"/>
      <c r="H23" s="92">
        <v>17697</v>
      </c>
      <c r="I23" s="150">
        <v>3.71</v>
      </c>
      <c r="J23" s="146">
        <f t="shared" si="0"/>
        <v>65655.87</v>
      </c>
      <c r="K23" s="147"/>
      <c r="L23" s="159">
        <v>0.5</v>
      </c>
      <c r="M23" s="146">
        <f t="shared" si="4"/>
        <v>32827.934999999998</v>
      </c>
      <c r="N23" s="146"/>
      <c r="O23" s="146">
        <f t="shared" si="2"/>
        <v>3282.7934999999998</v>
      </c>
      <c r="P23" s="148">
        <f t="shared" si="3"/>
        <v>36110.728499999997</v>
      </c>
    </row>
    <row r="24" spans="1:18" ht="14.25" customHeight="1">
      <c r="A24" s="31"/>
      <c r="B24" s="160">
        <v>8</v>
      </c>
      <c r="C24" s="147" t="s">
        <v>88</v>
      </c>
      <c r="D24" s="91" t="s">
        <v>44</v>
      </c>
      <c r="E24" s="139" t="s">
        <v>36</v>
      </c>
      <c r="F24" s="92" t="s">
        <v>139</v>
      </c>
      <c r="G24" s="92"/>
      <c r="H24" s="92">
        <v>17697</v>
      </c>
      <c r="I24" s="150">
        <v>4.7300000000000004</v>
      </c>
      <c r="J24" s="146">
        <f t="shared" si="0"/>
        <v>83706.810000000012</v>
      </c>
      <c r="K24" s="147"/>
      <c r="L24" s="159">
        <v>1</v>
      </c>
      <c r="M24" s="146">
        <f t="shared" si="4"/>
        <v>83706.810000000012</v>
      </c>
      <c r="N24" s="146">
        <f t="shared" si="1"/>
        <v>20926.702500000003</v>
      </c>
      <c r="O24" s="146">
        <f t="shared" si="2"/>
        <v>10463.351250000002</v>
      </c>
      <c r="P24" s="148">
        <f t="shared" si="3"/>
        <v>115096.86375000002</v>
      </c>
    </row>
    <row r="25" spans="1:18" ht="13.5" customHeight="1">
      <c r="A25" s="31"/>
      <c r="B25" s="160">
        <v>9</v>
      </c>
      <c r="C25" s="161" t="s">
        <v>76</v>
      </c>
      <c r="D25" s="162" t="s">
        <v>99</v>
      </c>
      <c r="E25" s="147" t="s">
        <v>36</v>
      </c>
      <c r="F25" s="90" t="s">
        <v>145</v>
      </c>
      <c r="G25" s="92" t="s">
        <v>48</v>
      </c>
      <c r="H25" s="92">
        <v>17697</v>
      </c>
      <c r="I25" s="150">
        <v>4.66</v>
      </c>
      <c r="J25" s="146">
        <f>H25*I25</f>
        <v>82468.02</v>
      </c>
      <c r="K25" s="147"/>
      <c r="L25" s="159">
        <v>0.5</v>
      </c>
      <c r="M25" s="146">
        <f t="shared" si="4"/>
        <v>41234.01</v>
      </c>
      <c r="N25" s="146">
        <f t="shared" si="1"/>
        <v>10308.502500000001</v>
      </c>
      <c r="O25" s="146">
        <f t="shared" si="2"/>
        <v>5154.2512500000012</v>
      </c>
      <c r="P25" s="148">
        <f t="shared" si="3"/>
        <v>56696.763750000006</v>
      </c>
    </row>
    <row r="26" spans="1:18" ht="12.75" customHeight="1">
      <c r="A26" s="31"/>
      <c r="B26" s="160">
        <v>10</v>
      </c>
      <c r="C26" s="147" t="s">
        <v>81</v>
      </c>
      <c r="D26" s="91" t="s">
        <v>126</v>
      </c>
      <c r="E26" s="147" t="s">
        <v>36</v>
      </c>
      <c r="F26" s="92" t="s">
        <v>146</v>
      </c>
      <c r="G26" s="92" t="s">
        <v>41</v>
      </c>
      <c r="H26" s="92">
        <v>17697</v>
      </c>
      <c r="I26" s="150">
        <v>4.2300000000000004</v>
      </c>
      <c r="J26" s="146">
        <f t="shared" si="0"/>
        <v>74858.310000000012</v>
      </c>
      <c r="K26" s="147"/>
      <c r="L26" s="159">
        <v>1</v>
      </c>
      <c r="M26" s="146">
        <f t="shared" si="4"/>
        <v>74858.310000000012</v>
      </c>
      <c r="N26" s="146">
        <f t="shared" si="1"/>
        <v>18714.577500000003</v>
      </c>
      <c r="O26" s="146">
        <f t="shared" si="2"/>
        <v>9357.2887500000015</v>
      </c>
      <c r="P26" s="148">
        <f t="shared" si="3"/>
        <v>102930.17625000002</v>
      </c>
    </row>
    <row r="27" spans="1:18">
      <c r="A27" s="31"/>
      <c r="B27" s="163"/>
      <c r="C27" s="163" t="s">
        <v>53</v>
      </c>
      <c r="D27" s="164"/>
      <c r="E27" s="163" t="s">
        <v>53</v>
      </c>
      <c r="F27" s="163" t="s">
        <v>53</v>
      </c>
      <c r="G27" s="163" t="s">
        <v>53</v>
      </c>
      <c r="H27" s="163"/>
      <c r="I27" s="163"/>
      <c r="J27" s="165" t="s">
        <v>53</v>
      </c>
      <c r="K27" s="166">
        <f t="shared" ref="K27" si="5">SUM(K17:K26)</f>
        <v>2655</v>
      </c>
      <c r="L27" s="167">
        <f>SUM(L17:L26)</f>
        <v>7.5</v>
      </c>
      <c r="M27" s="165">
        <f t="shared" ref="M27:P27" si="6">SUM(M17:M26)</f>
        <v>529405.755</v>
      </c>
      <c r="N27" s="165">
        <f t="shared" si="6"/>
        <v>115937.47125</v>
      </c>
      <c r="O27" s="165">
        <f t="shared" si="6"/>
        <v>64534.322625000001</v>
      </c>
      <c r="P27" s="165">
        <f t="shared" si="6"/>
        <v>712532.54887500009</v>
      </c>
      <c r="R27" s="136"/>
    </row>
    <row r="28" spans="1:18" ht="9.75" customHeight="1">
      <c r="A28" s="31"/>
      <c r="B28" s="44"/>
      <c r="C28" s="44"/>
      <c r="E28" s="44"/>
      <c r="F28" s="44"/>
      <c r="G28" s="44"/>
      <c r="H28" s="44"/>
      <c r="I28" s="44"/>
      <c r="J28" s="44"/>
      <c r="K28" s="23"/>
      <c r="L28" s="33"/>
      <c r="M28" s="23"/>
      <c r="N28" s="23"/>
      <c r="O28" s="45"/>
      <c r="P28" s="23"/>
    </row>
    <row r="29" spans="1:18">
      <c r="A29" s="31"/>
      <c r="B29" s="44"/>
      <c r="C29" s="113" t="s">
        <v>92</v>
      </c>
      <c r="D29" s="114"/>
      <c r="E29" s="114"/>
      <c r="F29" s="114"/>
      <c r="G29" s="115"/>
      <c r="H29" s="115"/>
      <c r="I29" s="115"/>
      <c r="J29" s="112"/>
      <c r="K29" s="113" t="s">
        <v>96</v>
      </c>
      <c r="L29" s="113"/>
      <c r="M29" s="113"/>
      <c r="N29" s="23"/>
      <c r="O29" s="23"/>
      <c r="P29" s="23"/>
    </row>
    <row r="30" spans="1:18">
      <c r="A30" s="44"/>
      <c r="B30" s="44"/>
      <c r="C30" s="112" t="s">
        <v>82</v>
      </c>
      <c r="D30" s="114"/>
      <c r="E30" s="115"/>
      <c r="F30" s="115"/>
      <c r="G30" s="115"/>
      <c r="H30" s="115"/>
      <c r="I30" s="115"/>
      <c r="J30" s="112"/>
      <c r="K30" s="113" t="s">
        <v>83</v>
      </c>
      <c r="L30" s="113"/>
      <c r="M30" s="113"/>
      <c r="N30" s="23"/>
      <c r="O30" s="23"/>
      <c r="P30" s="23"/>
    </row>
    <row r="31" spans="1:18">
      <c r="A31" s="44"/>
      <c r="B31" s="44"/>
      <c r="C31" s="112" t="s">
        <v>72</v>
      </c>
      <c r="D31" s="114"/>
      <c r="E31" s="115"/>
      <c r="F31" s="115"/>
      <c r="G31" s="115"/>
      <c r="H31" s="115"/>
      <c r="I31" s="115"/>
      <c r="J31" s="112"/>
      <c r="K31" s="113" t="s">
        <v>122</v>
      </c>
      <c r="L31" s="113"/>
      <c r="M31" s="113"/>
      <c r="N31" s="23"/>
      <c r="O31" s="23"/>
      <c r="P31" s="23"/>
    </row>
    <row r="32" spans="1:18">
      <c r="A32" s="44"/>
      <c r="B32" s="44"/>
      <c r="C32" s="116"/>
      <c r="D32" s="117"/>
      <c r="E32" s="115"/>
      <c r="F32" s="118"/>
      <c r="G32" s="115"/>
      <c r="H32" s="115"/>
      <c r="I32" s="115"/>
      <c r="J32" s="112"/>
      <c r="K32" s="116"/>
      <c r="L32" s="119"/>
      <c r="M32" s="117"/>
      <c r="N32" s="23"/>
      <c r="O32" s="23"/>
      <c r="P32" s="23"/>
    </row>
    <row r="33" spans="1:16">
      <c r="A33" s="44"/>
      <c r="B33" s="44"/>
      <c r="D33" s="23"/>
      <c r="E33" s="23"/>
      <c r="F33" s="23"/>
      <c r="G33" s="23"/>
      <c r="H33" s="23"/>
      <c r="I33" s="23"/>
      <c r="J33" s="23"/>
      <c r="L33" s="33"/>
      <c r="M33" s="23"/>
      <c r="N33" s="23"/>
      <c r="O33" s="23"/>
      <c r="P33" s="23"/>
    </row>
    <row r="34" spans="1:16">
      <c r="A34" s="44"/>
      <c r="B34" s="44"/>
      <c r="C34" s="46"/>
      <c r="D34" s="46"/>
      <c r="E34" s="23"/>
      <c r="F34" s="23"/>
      <c r="G34" s="23"/>
      <c r="H34" s="23"/>
      <c r="I34" s="23"/>
      <c r="J34" s="23"/>
      <c r="K34" s="46"/>
      <c r="L34" s="33"/>
      <c r="M34" s="23"/>
      <c r="N34" s="23"/>
      <c r="O34" s="23"/>
      <c r="P34" s="23"/>
    </row>
    <row r="35" spans="1:16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6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</sheetData>
  <mergeCells count="13">
    <mergeCell ref="M14:M16"/>
    <mergeCell ref="N14:N16"/>
    <mergeCell ref="O14:O16"/>
    <mergeCell ref="P14:P16"/>
    <mergeCell ref="D6:L6"/>
    <mergeCell ref="G11:L11"/>
    <mergeCell ref="E12:O12"/>
    <mergeCell ref="K14:K16"/>
    <mergeCell ref="L14:L16"/>
    <mergeCell ref="C14:C16"/>
    <mergeCell ref="E14:E16"/>
    <mergeCell ref="H14:H16"/>
    <mergeCell ref="I14:I1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topLeftCell="A10" zoomScale="115" zoomScaleSheetLayoutView="115" workbookViewId="0">
      <selection activeCell="C10" sqref="C1:C1048576"/>
    </sheetView>
  </sheetViews>
  <sheetFormatPr defaultRowHeight="15"/>
  <cols>
    <col min="1" max="1" width="2.85546875" style="34" customWidth="1"/>
    <col min="2" max="2" width="3.28515625" style="34" customWidth="1"/>
    <col min="3" max="3" width="13.85546875" style="34" customWidth="1"/>
    <col min="4" max="4" width="5.5703125" style="34" customWidth="1"/>
    <col min="5" max="5" width="7.7109375" style="34" customWidth="1"/>
    <col min="6" max="6" width="7.85546875" style="34" customWidth="1"/>
    <col min="7" max="9" width="6.85546875" style="34" customWidth="1"/>
    <col min="10" max="10" width="8" style="34" customWidth="1"/>
    <col min="11" max="11" width="7" style="34" customWidth="1"/>
    <col min="12" max="12" width="5.140625" style="34" customWidth="1"/>
    <col min="13" max="13" width="8" style="34" customWidth="1"/>
    <col min="14" max="14" width="6.7109375" style="34" customWidth="1"/>
    <col min="15" max="16" width="7.140625" style="34" customWidth="1"/>
    <col min="17" max="16384" width="9.140625" style="34"/>
  </cols>
  <sheetData>
    <row r="1" spans="1:16">
      <c r="A1" s="31"/>
      <c r="B1" s="31"/>
      <c r="C1" s="32"/>
      <c r="D1" s="32"/>
      <c r="E1" s="32"/>
      <c r="F1" s="32"/>
      <c r="G1" s="32"/>
      <c r="H1" s="32"/>
      <c r="I1" s="32"/>
      <c r="J1" s="32"/>
      <c r="K1" s="23"/>
      <c r="L1" s="33"/>
      <c r="M1" s="23"/>
      <c r="N1" s="23"/>
      <c r="O1" s="23"/>
      <c r="P1" s="23"/>
    </row>
    <row r="2" spans="1:16">
      <c r="A2" s="31"/>
      <c r="B2" s="31"/>
      <c r="C2" s="32"/>
      <c r="D2" s="23"/>
      <c r="E2" s="23"/>
      <c r="F2" s="23"/>
      <c r="G2" s="23"/>
      <c r="H2" s="23"/>
      <c r="I2" s="23"/>
      <c r="J2" s="23"/>
      <c r="K2" s="23"/>
      <c r="L2" s="33"/>
      <c r="M2" s="23"/>
      <c r="N2" s="23"/>
      <c r="O2" s="23"/>
      <c r="P2" s="23"/>
    </row>
    <row r="3" spans="1:16">
      <c r="A3" s="31"/>
      <c r="B3" s="31"/>
      <c r="C3" s="32"/>
      <c r="D3" s="23"/>
      <c r="E3" s="23"/>
      <c r="F3" s="23"/>
      <c r="G3" s="23"/>
      <c r="H3" s="23"/>
      <c r="I3" s="23"/>
      <c r="J3" s="23"/>
      <c r="K3" s="23"/>
      <c r="L3" s="33"/>
      <c r="M3" s="23"/>
      <c r="N3" s="23"/>
      <c r="O3" s="23"/>
      <c r="P3" s="23"/>
    </row>
    <row r="4" spans="1:16" ht="12.75" customHeight="1">
      <c r="A4" s="31"/>
      <c r="B4" s="31"/>
      <c r="C4" s="35"/>
      <c r="D4" s="36"/>
      <c r="E4" s="36"/>
      <c r="F4" s="36"/>
      <c r="G4" s="36"/>
      <c r="H4" s="36"/>
      <c r="I4" s="36"/>
      <c r="J4" s="36"/>
      <c r="K4" s="23"/>
      <c r="L4" s="33"/>
      <c r="M4" s="23"/>
      <c r="N4" s="23"/>
      <c r="O4" s="23"/>
      <c r="P4" s="23"/>
    </row>
    <row r="5" spans="1:16">
      <c r="A5" s="31"/>
      <c r="B5" s="31"/>
      <c r="C5" s="35"/>
      <c r="D5" s="36"/>
      <c r="E5" s="36"/>
      <c r="F5" s="36"/>
      <c r="G5" s="36"/>
      <c r="H5" s="36"/>
      <c r="I5" s="36"/>
      <c r="J5" s="36"/>
      <c r="K5" s="23"/>
      <c r="L5" s="33"/>
      <c r="M5" s="23"/>
      <c r="N5" s="23"/>
      <c r="O5" s="23"/>
      <c r="P5" s="23"/>
    </row>
    <row r="6" spans="1:16">
      <c r="A6" s="31"/>
      <c r="B6" s="31"/>
      <c r="C6" s="35"/>
      <c r="D6" s="243"/>
      <c r="E6" s="243"/>
      <c r="F6" s="243"/>
      <c r="G6" s="243"/>
      <c r="H6" s="243"/>
      <c r="I6" s="243"/>
      <c r="J6" s="243"/>
      <c r="K6" s="243"/>
      <c r="L6" s="243"/>
      <c r="M6" s="23"/>
      <c r="N6" s="23"/>
      <c r="O6" s="23"/>
      <c r="P6" s="23"/>
    </row>
    <row r="7" spans="1:16">
      <c r="A7" s="31"/>
      <c r="B7" s="31"/>
      <c r="C7" s="37"/>
      <c r="D7" s="38"/>
      <c r="E7" s="36" t="s">
        <v>64</v>
      </c>
      <c r="F7" s="172"/>
      <c r="G7" s="36"/>
      <c r="H7" s="36"/>
      <c r="I7" s="36"/>
      <c r="J7" s="36"/>
      <c r="K7" s="36"/>
      <c r="L7" s="36"/>
      <c r="M7" s="36"/>
      <c r="N7" s="36"/>
      <c r="O7" s="36"/>
      <c r="P7" s="23"/>
    </row>
    <row r="8" spans="1:16" ht="7.5" customHeight="1">
      <c r="A8" s="31"/>
      <c r="B8" s="31"/>
      <c r="C8" s="37"/>
      <c r="D8" s="38"/>
      <c r="E8" s="36"/>
      <c r="F8" s="172"/>
      <c r="G8" s="36"/>
      <c r="H8" s="36"/>
      <c r="I8" s="36"/>
      <c r="J8" s="36"/>
      <c r="K8" s="36"/>
      <c r="L8" s="36"/>
      <c r="M8" s="36"/>
      <c r="N8" s="36"/>
      <c r="O8" s="36"/>
      <c r="P8" s="23"/>
    </row>
    <row r="9" spans="1:16">
      <c r="A9" s="31"/>
      <c r="B9" s="31"/>
      <c r="C9" s="32"/>
      <c r="D9" s="23"/>
      <c r="E9" s="36"/>
      <c r="F9" s="172" t="s">
        <v>119</v>
      </c>
      <c r="G9" s="172"/>
      <c r="H9" s="172"/>
      <c r="I9" s="172"/>
      <c r="J9" s="172"/>
      <c r="K9" s="172"/>
      <c r="L9" s="172"/>
      <c r="M9" s="172"/>
      <c r="N9" s="172"/>
      <c r="O9" s="172"/>
      <c r="P9" s="23"/>
    </row>
    <row r="10" spans="1:16" ht="9" customHeight="1">
      <c r="A10" s="31"/>
      <c r="B10" s="31"/>
      <c r="C10" s="32"/>
      <c r="D10" s="23"/>
      <c r="E10" s="36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3"/>
    </row>
    <row r="11" spans="1:16">
      <c r="A11" s="31"/>
      <c r="B11" s="31"/>
      <c r="C11" s="32"/>
      <c r="D11" s="23"/>
      <c r="E11" s="36"/>
      <c r="F11" s="39"/>
      <c r="G11" s="243" t="s">
        <v>152</v>
      </c>
      <c r="H11" s="243"/>
      <c r="I11" s="243"/>
      <c r="J11" s="243"/>
      <c r="K11" s="243"/>
      <c r="L11" s="243"/>
      <c r="M11" s="36"/>
      <c r="N11" s="36"/>
      <c r="O11" s="36"/>
      <c r="P11" s="23"/>
    </row>
    <row r="12" spans="1:16" ht="16.5" customHeight="1">
      <c r="A12" s="31"/>
      <c r="B12" s="31"/>
      <c r="C12" s="32"/>
      <c r="D12" s="23"/>
      <c r="E12" s="243" t="s">
        <v>116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3"/>
    </row>
    <row r="13" spans="1:16" ht="5.25" customHeight="1">
      <c r="A13" s="31"/>
      <c r="B13" s="31"/>
      <c r="C13" s="32"/>
      <c r="D13" s="23"/>
      <c r="E13" s="23"/>
      <c r="F13" s="31"/>
      <c r="G13" s="23"/>
      <c r="H13" s="23"/>
      <c r="I13" s="23"/>
      <c r="J13" s="23"/>
      <c r="K13" s="23"/>
      <c r="L13" s="33"/>
      <c r="M13" s="23"/>
      <c r="N13" s="23"/>
      <c r="O13" s="23"/>
      <c r="P13" s="23"/>
    </row>
    <row r="14" spans="1:16">
      <c r="A14" s="31"/>
      <c r="B14" s="173" t="s">
        <v>7</v>
      </c>
      <c r="C14" s="231" t="s">
        <v>65</v>
      </c>
      <c r="D14" s="173"/>
      <c r="E14" s="231" t="s">
        <v>66</v>
      </c>
      <c r="F14" s="173" t="s">
        <v>11</v>
      </c>
      <c r="G14" s="173" t="s">
        <v>12</v>
      </c>
      <c r="H14" s="236" t="s">
        <v>13</v>
      </c>
      <c r="I14" s="231" t="s">
        <v>120</v>
      </c>
      <c r="J14" s="173" t="s">
        <v>14</v>
      </c>
      <c r="K14" s="241" t="s">
        <v>73</v>
      </c>
      <c r="L14" s="241" t="s">
        <v>67</v>
      </c>
      <c r="M14" s="241" t="s">
        <v>68</v>
      </c>
      <c r="N14" s="241" t="s">
        <v>17</v>
      </c>
      <c r="O14" s="242" t="s">
        <v>23</v>
      </c>
      <c r="P14" s="241" t="s">
        <v>24</v>
      </c>
    </row>
    <row r="15" spans="1:16">
      <c r="A15" s="31"/>
      <c r="B15" s="174" t="s">
        <v>69</v>
      </c>
      <c r="C15" s="232"/>
      <c r="D15" s="140" t="s">
        <v>10</v>
      </c>
      <c r="E15" s="234"/>
      <c r="F15" s="174" t="s">
        <v>25</v>
      </c>
      <c r="G15" s="174" t="s">
        <v>26</v>
      </c>
      <c r="H15" s="237"/>
      <c r="I15" s="239"/>
      <c r="J15" s="174" t="s">
        <v>27</v>
      </c>
      <c r="K15" s="241"/>
      <c r="L15" s="241"/>
      <c r="M15" s="241"/>
      <c r="N15" s="241"/>
      <c r="O15" s="242"/>
      <c r="P15" s="241"/>
    </row>
    <row r="16" spans="1:16">
      <c r="A16" s="31"/>
      <c r="B16" s="175"/>
      <c r="C16" s="233"/>
      <c r="D16" s="176"/>
      <c r="E16" s="235"/>
      <c r="F16" s="175" t="s">
        <v>31</v>
      </c>
      <c r="G16" s="175"/>
      <c r="H16" s="238"/>
      <c r="I16" s="240"/>
      <c r="J16" s="175" t="s">
        <v>32</v>
      </c>
      <c r="K16" s="241"/>
      <c r="L16" s="241"/>
      <c r="M16" s="241"/>
      <c r="N16" s="241"/>
      <c r="O16" s="242"/>
      <c r="P16" s="241"/>
    </row>
    <row r="17" spans="1:18" ht="13.5" customHeight="1">
      <c r="A17" s="40"/>
      <c r="B17" s="143">
        <v>1</v>
      </c>
      <c r="C17" s="144" t="s">
        <v>75</v>
      </c>
      <c r="D17" s="91" t="s">
        <v>117</v>
      </c>
      <c r="E17" s="175" t="s">
        <v>56</v>
      </c>
      <c r="F17" s="92" t="s">
        <v>51</v>
      </c>
      <c r="G17" s="92" t="s">
        <v>98</v>
      </c>
      <c r="H17" s="92">
        <v>17697</v>
      </c>
      <c r="I17" s="145">
        <v>2.38</v>
      </c>
      <c r="J17" s="146">
        <f t="shared" ref="J17:J26" si="0">H17*I17</f>
        <v>42118.86</v>
      </c>
      <c r="K17" s="147"/>
      <c r="L17" s="147">
        <v>0.5</v>
      </c>
      <c r="M17" s="146">
        <f>J17*L17</f>
        <v>21059.43</v>
      </c>
      <c r="N17" s="146">
        <f>M17*25%</f>
        <v>5264.8575000000001</v>
      </c>
      <c r="O17" s="146">
        <f>(M17+N17)*10%</f>
        <v>2632.42875</v>
      </c>
      <c r="P17" s="148">
        <f>K17+M17+N17+O17</f>
        <v>28956.716249999998</v>
      </c>
    </row>
    <row r="18" spans="1:18" ht="13.5" customHeight="1">
      <c r="A18" s="40"/>
      <c r="B18" s="147">
        <v>2</v>
      </c>
      <c r="C18" s="173" t="s">
        <v>74</v>
      </c>
      <c r="D18" s="91" t="s">
        <v>118</v>
      </c>
      <c r="E18" s="175" t="s">
        <v>36</v>
      </c>
      <c r="F18" s="149" t="s">
        <v>134</v>
      </c>
      <c r="G18" s="147" t="s">
        <v>38</v>
      </c>
      <c r="H18" s="92">
        <v>17697</v>
      </c>
      <c r="I18" s="150">
        <v>4.32</v>
      </c>
      <c r="J18" s="146">
        <f t="shared" si="0"/>
        <v>76451.040000000008</v>
      </c>
      <c r="K18" s="147"/>
      <c r="L18" s="147">
        <v>1</v>
      </c>
      <c r="M18" s="146">
        <f>J18*L18</f>
        <v>76451.040000000008</v>
      </c>
      <c r="N18" s="146">
        <f t="shared" ref="N18:N26" si="1">M18*25%</f>
        <v>19112.760000000002</v>
      </c>
      <c r="O18" s="146">
        <f t="shared" ref="O18:O26" si="2">(M18+N18)*10%</f>
        <v>9556.3800000000028</v>
      </c>
      <c r="P18" s="148">
        <f t="shared" ref="P18:P26" si="3">K18+M18+N18+O18</f>
        <v>105120.18000000002</v>
      </c>
    </row>
    <row r="19" spans="1:18" s="43" customFormat="1" ht="12.75" customHeight="1">
      <c r="A19" s="42"/>
      <c r="B19" s="144">
        <v>3</v>
      </c>
      <c r="C19" s="147" t="s">
        <v>80</v>
      </c>
      <c r="D19" s="91" t="s">
        <v>106</v>
      </c>
      <c r="E19" s="175" t="s">
        <v>56</v>
      </c>
      <c r="F19" s="92" t="s">
        <v>158</v>
      </c>
      <c r="G19" s="144"/>
      <c r="H19" s="92">
        <v>17697</v>
      </c>
      <c r="I19" s="151">
        <v>2.2000000000000002</v>
      </c>
      <c r="J19" s="146">
        <f t="shared" si="0"/>
        <v>38933.4</v>
      </c>
      <c r="K19" s="91">
        <v>2655</v>
      </c>
      <c r="L19" s="144">
        <v>0.5</v>
      </c>
      <c r="M19" s="152">
        <f t="shared" ref="M19:M26" si="4">J19*L19</f>
        <v>19466.7</v>
      </c>
      <c r="N19" s="146">
        <f t="shared" si="1"/>
        <v>4866.6750000000002</v>
      </c>
      <c r="O19" s="146">
        <f t="shared" si="2"/>
        <v>2433.3375000000001</v>
      </c>
      <c r="P19" s="148">
        <f t="shared" si="3"/>
        <v>29421.712500000001</v>
      </c>
    </row>
    <row r="20" spans="1:18" s="43" customFormat="1" ht="12.75" customHeight="1">
      <c r="A20" s="42"/>
      <c r="B20" s="153">
        <v>4</v>
      </c>
      <c r="C20" s="175" t="s">
        <v>79</v>
      </c>
      <c r="D20" s="91" t="s">
        <v>117</v>
      </c>
      <c r="E20" s="147" t="s">
        <v>56</v>
      </c>
      <c r="F20" s="154" t="s">
        <v>45</v>
      </c>
      <c r="G20" s="92" t="s">
        <v>98</v>
      </c>
      <c r="H20" s="92">
        <v>17697</v>
      </c>
      <c r="I20" s="150">
        <v>2.4300000000000002</v>
      </c>
      <c r="J20" s="146">
        <f t="shared" si="0"/>
        <v>43003.710000000006</v>
      </c>
      <c r="K20" s="144"/>
      <c r="L20" s="144">
        <v>1</v>
      </c>
      <c r="M20" s="152">
        <f t="shared" si="4"/>
        <v>43003.710000000006</v>
      </c>
      <c r="N20" s="146">
        <f t="shared" si="1"/>
        <v>10750.927500000002</v>
      </c>
      <c r="O20" s="146">
        <f t="shared" si="2"/>
        <v>5375.4637500000017</v>
      </c>
      <c r="P20" s="148">
        <f t="shared" si="3"/>
        <v>59130.101250000014</v>
      </c>
    </row>
    <row r="21" spans="1:18" ht="13.5" customHeight="1">
      <c r="A21" s="31"/>
      <c r="B21" s="155">
        <v>5</v>
      </c>
      <c r="C21" s="147" t="s">
        <v>81</v>
      </c>
      <c r="D21" s="91" t="s">
        <v>117</v>
      </c>
      <c r="E21" s="147" t="s">
        <v>56</v>
      </c>
      <c r="F21" s="92" t="s">
        <v>51</v>
      </c>
      <c r="G21" s="92" t="s">
        <v>98</v>
      </c>
      <c r="H21" s="92">
        <v>17697</v>
      </c>
      <c r="I21" s="150">
        <v>2.38</v>
      </c>
      <c r="J21" s="146">
        <f t="shared" si="0"/>
        <v>42118.86</v>
      </c>
      <c r="K21" s="147"/>
      <c r="L21" s="147">
        <v>1</v>
      </c>
      <c r="M21" s="146">
        <f t="shared" si="4"/>
        <v>42118.86</v>
      </c>
      <c r="N21" s="146">
        <f t="shared" si="1"/>
        <v>10529.715</v>
      </c>
      <c r="O21" s="146">
        <f t="shared" si="2"/>
        <v>5264.8575000000001</v>
      </c>
      <c r="P21" s="148">
        <f t="shared" si="3"/>
        <v>57913.432499999995</v>
      </c>
    </row>
    <row r="22" spans="1:18" s="47" customFormat="1" ht="13.5" customHeight="1">
      <c r="A22" s="48"/>
      <c r="B22" s="156">
        <v>6</v>
      </c>
      <c r="C22" s="147" t="s">
        <v>78</v>
      </c>
      <c r="D22" s="157" t="s">
        <v>77</v>
      </c>
      <c r="E22" s="158" t="s">
        <v>36</v>
      </c>
      <c r="F22" s="92" t="s">
        <v>47</v>
      </c>
      <c r="G22" s="158"/>
      <c r="H22" s="92">
        <v>17697</v>
      </c>
      <c r="I22" s="150">
        <v>2.98</v>
      </c>
      <c r="J22" s="146">
        <f t="shared" si="0"/>
        <v>52737.06</v>
      </c>
      <c r="K22" s="158"/>
      <c r="L22" s="158">
        <v>0.5</v>
      </c>
      <c r="M22" s="146">
        <f t="shared" si="4"/>
        <v>26368.53</v>
      </c>
      <c r="N22" s="146"/>
      <c r="O22" s="146">
        <f t="shared" si="2"/>
        <v>2636.8530000000001</v>
      </c>
      <c r="P22" s="148">
        <f t="shared" si="3"/>
        <v>29005.382999999998</v>
      </c>
    </row>
    <row r="23" spans="1:18" ht="12.75" customHeight="1">
      <c r="A23" s="31"/>
      <c r="B23" s="155">
        <v>7</v>
      </c>
      <c r="C23" s="147" t="s">
        <v>78</v>
      </c>
      <c r="D23" s="157" t="s">
        <v>77</v>
      </c>
      <c r="E23" s="147" t="s">
        <v>36</v>
      </c>
      <c r="F23" s="92" t="s">
        <v>47</v>
      </c>
      <c r="G23" s="147"/>
      <c r="H23" s="92">
        <v>17697</v>
      </c>
      <c r="I23" s="150">
        <v>2.98</v>
      </c>
      <c r="J23" s="146">
        <f t="shared" si="0"/>
        <v>52737.06</v>
      </c>
      <c r="K23" s="147"/>
      <c r="L23" s="159">
        <v>0.5</v>
      </c>
      <c r="M23" s="146">
        <f t="shared" si="4"/>
        <v>26368.53</v>
      </c>
      <c r="N23" s="146"/>
      <c r="O23" s="146">
        <f t="shared" si="2"/>
        <v>2636.8530000000001</v>
      </c>
      <c r="P23" s="148">
        <f t="shared" si="3"/>
        <v>29005.382999999998</v>
      </c>
    </row>
    <row r="24" spans="1:18" ht="14.25" customHeight="1">
      <c r="A24" s="31"/>
      <c r="B24" s="160">
        <v>8</v>
      </c>
      <c r="C24" s="147" t="s">
        <v>88</v>
      </c>
      <c r="D24" s="91" t="s">
        <v>44</v>
      </c>
      <c r="E24" s="174" t="s">
        <v>36</v>
      </c>
      <c r="F24" s="92" t="s">
        <v>139</v>
      </c>
      <c r="G24" s="92"/>
      <c r="H24" s="92">
        <v>17697</v>
      </c>
      <c r="I24" s="150">
        <v>3.72</v>
      </c>
      <c r="J24" s="146">
        <f t="shared" si="0"/>
        <v>65832.84</v>
      </c>
      <c r="K24" s="147"/>
      <c r="L24" s="159">
        <v>1</v>
      </c>
      <c r="M24" s="146">
        <f t="shared" si="4"/>
        <v>65832.84</v>
      </c>
      <c r="N24" s="146">
        <f t="shared" si="1"/>
        <v>16458.21</v>
      </c>
      <c r="O24" s="146">
        <f t="shared" si="2"/>
        <v>8229.1049999999996</v>
      </c>
      <c r="P24" s="148">
        <f t="shared" si="3"/>
        <v>90520.154999999984</v>
      </c>
    </row>
    <row r="25" spans="1:18" ht="13.5" customHeight="1">
      <c r="A25" s="31"/>
      <c r="B25" s="160">
        <v>9</v>
      </c>
      <c r="C25" s="161" t="s">
        <v>76</v>
      </c>
      <c r="D25" s="162" t="s">
        <v>99</v>
      </c>
      <c r="E25" s="147" t="s">
        <v>36</v>
      </c>
      <c r="F25" s="90" t="s">
        <v>145</v>
      </c>
      <c r="G25" s="92" t="s">
        <v>48</v>
      </c>
      <c r="H25" s="92">
        <v>17697</v>
      </c>
      <c r="I25" s="150">
        <v>3.73</v>
      </c>
      <c r="J25" s="146">
        <f>H25*I25</f>
        <v>66009.81</v>
      </c>
      <c r="K25" s="147"/>
      <c r="L25" s="159">
        <v>0.5</v>
      </c>
      <c r="M25" s="146">
        <f t="shared" si="4"/>
        <v>33004.904999999999</v>
      </c>
      <c r="N25" s="146">
        <f t="shared" si="1"/>
        <v>8251.2262499999997</v>
      </c>
      <c r="O25" s="146">
        <f t="shared" si="2"/>
        <v>4125.6131249999999</v>
      </c>
      <c r="P25" s="148">
        <f t="shared" si="3"/>
        <v>45381.744374999995</v>
      </c>
    </row>
    <row r="26" spans="1:18" ht="12.75" customHeight="1">
      <c r="A26" s="31"/>
      <c r="B26" s="160">
        <v>10</v>
      </c>
      <c r="C26" s="147" t="s">
        <v>81</v>
      </c>
      <c r="D26" s="91" t="s">
        <v>126</v>
      </c>
      <c r="E26" s="147" t="s">
        <v>36</v>
      </c>
      <c r="F26" s="92" t="s">
        <v>146</v>
      </c>
      <c r="G26" s="92" t="s">
        <v>41</v>
      </c>
      <c r="H26" s="92">
        <v>17697</v>
      </c>
      <c r="I26" s="150">
        <v>3.68</v>
      </c>
      <c r="J26" s="146">
        <f t="shared" si="0"/>
        <v>65124.960000000006</v>
      </c>
      <c r="K26" s="147"/>
      <c r="L26" s="159">
        <v>1</v>
      </c>
      <c r="M26" s="146">
        <f t="shared" si="4"/>
        <v>65124.960000000006</v>
      </c>
      <c r="N26" s="146">
        <f t="shared" si="1"/>
        <v>16281.240000000002</v>
      </c>
      <c r="O26" s="146">
        <f t="shared" si="2"/>
        <v>8140.6200000000017</v>
      </c>
      <c r="P26" s="148">
        <f t="shared" si="3"/>
        <v>89546.82</v>
      </c>
    </row>
    <row r="27" spans="1:18">
      <c r="A27" s="31"/>
      <c r="B27" s="163"/>
      <c r="C27" s="163" t="s">
        <v>53</v>
      </c>
      <c r="D27" s="164"/>
      <c r="E27" s="163" t="s">
        <v>53</v>
      </c>
      <c r="F27" s="163" t="s">
        <v>53</v>
      </c>
      <c r="G27" s="163" t="s">
        <v>53</v>
      </c>
      <c r="H27" s="163"/>
      <c r="I27" s="163"/>
      <c r="J27" s="165" t="s">
        <v>53</v>
      </c>
      <c r="K27" s="166">
        <f t="shared" ref="K27" si="5">SUM(K17:K26)</f>
        <v>2655</v>
      </c>
      <c r="L27" s="167">
        <f>SUM(L17:L26)</f>
        <v>7.5</v>
      </c>
      <c r="M27" s="165">
        <f t="shared" ref="M27:P27" si="6">SUM(M17:M26)</f>
        <v>418799.50500000006</v>
      </c>
      <c r="N27" s="165">
        <f t="shared" si="6"/>
        <v>91515.611250000002</v>
      </c>
      <c r="O27" s="165">
        <f t="shared" si="6"/>
        <v>51031.511625000006</v>
      </c>
      <c r="P27" s="165">
        <f t="shared" si="6"/>
        <v>564001.62787500001</v>
      </c>
      <c r="R27" s="136"/>
    </row>
    <row r="28" spans="1:18" ht="9.75" customHeight="1">
      <c r="A28" s="31"/>
      <c r="B28" s="44"/>
      <c r="C28" s="44"/>
      <c r="E28" s="44"/>
      <c r="F28" s="44"/>
      <c r="G28" s="44"/>
      <c r="H28" s="44"/>
      <c r="I28" s="44"/>
      <c r="J28" s="44"/>
      <c r="K28" s="23"/>
      <c r="L28" s="33"/>
      <c r="M28" s="23"/>
      <c r="N28" s="23"/>
      <c r="O28" s="45"/>
      <c r="P28" s="23"/>
    </row>
    <row r="29" spans="1:18">
      <c r="A29" s="31"/>
      <c r="B29" s="44"/>
      <c r="C29" s="113" t="s">
        <v>92</v>
      </c>
      <c r="D29" s="114"/>
      <c r="E29" s="114"/>
      <c r="F29" s="114"/>
      <c r="G29" s="115"/>
      <c r="H29" s="115"/>
      <c r="I29" s="115"/>
      <c r="J29" s="112"/>
      <c r="K29" s="113" t="s">
        <v>96</v>
      </c>
      <c r="L29" s="113"/>
      <c r="M29" s="113"/>
      <c r="N29" s="23"/>
      <c r="O29" s="23"/>
      <c r="P29" s="23"/>
    </row>
    <row r="30" spans="1:18">
      <c r="A30" s="44"/>
      <c r="B30" s="44"/>
      <c r="C30" s="112" t="s">
        <v>82</v>
      </c>
      <c r="D30" s="114"/>
      <c r="E30" s="115"/>
      <c r="F30" s="115"/>
      <c r="G30" s="115"/>
      <c r="H30" s="115"/>
      <c r="I30" s="115"/>
      <c r="J30" s="112"/>
      <c r="K30" s="113" t="s">
        <v>83</v>
      </c>
      <c r="L30" s="113"/>
      <c r="M30" s="113"/>
      <c r="N30" s="23"/>
      <c r="O30" s="23"/>
      <c r="P30" s="23"/>
    </row>
    <row r="31" spans="1:18">
      <c r="A31" s="44"/>
      <c r="B31" s="44"/>
      <c r="C31" s="112" t="s">
        <v>72</v>
      </c>
      <c r="D31" s="114"/>
      <c r="E31" s="115"/>
      <c r="F31" s="115"/>
      <c r="G31" s="115"/>
      <c r="H31" s="115"/>
      <c r="I31" s="115"/>
      <c r="J31" s="112"/>
      <c r="K31" s="113" t="s">
        <v>122</v>
      </c>
      <c r="L31" s="113"/>
      <c r="M31" s="113"/>
      <c r="N31" s="23"/>
      <c r="O31" s="23"/>
      <c r="P31" s="23"/>
    </row>
    <row r="32" spans="1:18">
      <c r="A32" s="44"/>
      <c r="B32" s="44"/>
      <c r="C32" s="116"/>
      <c r="D32" s="117"/>
      <c r="E32" s="115"/>
      <c r="F32" s="118"/>
      <c r="G32" s="115"/>
      <c r="H32" s="115"/>
      <c r="I32" s="115"/>
      <c r="J32" s="112"/>
      <c r="K32" s="116"/>
      <c r="L32" s="119"/>
      <c r="M32" s="117"/>
      <c r="N32" s="23"/>
      <c r="O32" s="23"/>
      <c r="P32" s="23"/>
    </row>
    <row r="33" spans="1:16">
      <c r="A33" s="44"/>
      <c r="B33" s="44"/>
      <c r="D33" s="23"/>
      <c r="E33" s="23"/>
      <c r="F33" s="23"/>
      <c r="G33" s="23"/>
      <c r="H33" s="23"/>
      <c r="I33" s="23"/>
      <c r="J33" s="23"/>
      <c r="L33" s="33"/>
      <c r="M33" s="23"/>
      <c r="N33" s="23"/>
      <c r="O33" s="23"/>
      <c r="P33" s="23"/>
    </row>
    <row r="34" spans="1:16">
      <c r="A34" s="44"/>
      <c r="B34" s="44"/>
      <c r="C34" s="46"/>
      <c r="D34" s="46"/>
      <c r="E34" s="23"/>
      <c r="F34" s="23"/>
      <c r="G34" s="23"/>
      <c r="H34" s="23"/>
      <c r="I34" s="23"/>
      <c r="J34" s="23"/>
      <c r="K34" s="46"/>
      <c r="L34" s="33"/>
      <c r="M34" s="23"/>
      <c r="N34" s="23"/>
      <c r="O34" s="23"/>
      <c r="P34" s="23"/>
    </row>
    <row r="35" spans="1:16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6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</sheetData>
  <mergeCells count="13">
    <mergeCell ref="M14:M16"/>
    <mergeCell ref="N14:N16"/>
    <mergeCell ref="O14:O16"/>
    <mergeCell ref="P14:P16"/>
    <mergeCell ref="D6:L6"/>
    <mergeCell ref="G11:L11"/>
    <mergeCell ref="E12:O12"/>
    <mergeCell ref="K14:K16"/>
    <mergeCell ref="L14:L16"/>
    <mergeCell ref="C14:C16"/>
    <mergeCell ref="E14:E16"/>
    <mergeCell ref="H14:H16"/>
    <mergeCell ref="I14:I1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Наурз.ср.шк </vt:lpstr>
      <vt:lpstr>Наурз.ср.шк  (старый)</vt:lpstr>
      <vt:lpstr>Наурз.всп </vt:lpstr>
      <vt:lpstr>Наурз.всп  (старый)</vt:lpstr>
      <vt:lpstr>учебно всп</vt:lpstr>
      <vt:lpstr>учебно всп (старый)</vt:lpstr>
      <vt:lpstr>'Наурз.ср.шк '!Область_печати</vt:lpstr>
      <vt:lpstr>'Наурз.ср.шк  (старый)'!Область_печати</vt:lpstr>
      <vt:lpstr>'учебно всп'!Область_печати</vt:lpstr>
      <vt:lpstr>'учебно всп (старый)'!Область_печати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XTreme.ws</cp:lastModifiedBy>
  <cp:lastPrinted>2019-09-25T04:53:09Z</cp:lastPrinted>
  <dcterms:created xsi:type="dcterms:W3CDTF">2017-09-08T10:12:53Z</dcterms:created>
  <dcterms:modified xsi:type="dcterms:W3CDTF">2019-10-17T13:52:00Z</dcterms:modified>
</cp:coreProperties>
</file>