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0" windowWidth="14355" windowHeight="8010" firstSheet="2" activeTab="5"/>
  </bookViews>
  <sheets>
    <sheet name="Мереке.ОШучителя" sheetId="1" r:id="rId1"/>
    <sheet name="Мереке.ОШучителя (старый)" sheetId="4" r:id="rId2"/>
    <sheet name="Мереке.ОШ.  всп" sheetId="2" r:id="rId3"/>
    <sheet name="Мереке.ОШ.  всп (старый)" sheetId="5" r:id="rId4"/>
    <sheet name="учебно вспомогат" sheetId="3" r:id="rId5"/>
    <sheet name="учебно вспомогат (старый)" sheetId="6" r:id="rId6"/>
  </sheets>
  <definedNames>
    <definedName name="_xlnm.Print_Area" localSheetId="0">Мереке.ОШучителя!$A$1:$AW$44</definedName>
    <definedName name="_xlnm.Print_Area" localSheetId="1">'Мереке.ОШучителя (старый)'!$A$1:$AQ$43</definedName>
  </definedNames>
  <calcPr calcId="124519"/>
</workbook>
</file>

<file path=xl/calcChain.xml><?xml version="1.0" encoding="utf-8"?>
<calcChain xmlns="http://schemas.openxmlformats.org/spreadsheetml/2006/main">
  <c r="L26" i="6"/>
  <c r="I24" i="5"/>
  <c r="K26" i="6"/>
  <c r="J25"/>
  <c r="M25" s="1"/>
  <c r="J24"/>
  <c r="M24" s="1"/>
  <c r="J23"/>
  <c r="M23" s="1"/>
  <c r="J22"/>
  <c r="M22" s="1"/>
  <c r="J21"/>
  <c r="M21" s="1"/>
  <c r="J20"/>
  <c r="M20" s="1"/>
  <c r="J19"/>
  <c r="M19" s="1"/>
  <c r="J18"/>
  <c r="M18" s="1"/>
  <c r="J17"/>
  <c r="M17" s="1"/>
  <c r="H23" i="5"/>
  <c r="J23" s="1"/>
  <c r="L23" s="1"/>
  <c r="M23" s="1"/>
  <c r="H22"/>
  <c r="J22" s="1"/>
  <c r="L22" s="1"/>
  <c r="M22" s="1"/>
  <c r="H21"/>
  <c r="J21" s="1"/>
  <c r="L21" s="1"/>
  <c r="M21" s="1"/>
  <c r="H20"/>
  <c r="J20" s="1"/>
  <c r="K20" s="1"/>
  <c r="L20" s="1"/>
  <c r="M20" s="1"/>
  <c r="H19"/>
  <c r="J19" s="1"/>
  <c r="K19" s="1"/>
  <c r="L19" s="1"/>
  <c r="M19" s="1"/>
  <c r="H18"/>
  <c r="J18" s="1"/>
  <c r="J24" s="1"/>
  <c r="AL37" i="4"/>
  <c r="AK37"/>
  <c r="AJ37"/>
  <c r="AI37"/>
  <c r="AH37"/>
  <c r="AG37"/>
  <c r="AF37"/>
  <c r="AE37"/>
  <c r="AD37"/>
  <c r="AC37"/>
  <c r="AB37"/>
  <c r="X37"/>
  <c r="W37"/>
  <c r="V37"/>
  <c r="U37"/>
  <c r="T37"/>
  <c r="S37"/>
  <c r="N37"/>
  <c r="M37"/>
  <c r="L37"/>
  <c r="AA36"/>
  <c r="Y36"/>
  <c r="K36"/>
  <c r="P36" s="1"/>
  <c r="G36"/>
  <c r="AA35"/>
  <c r="Y35"/>
  <c r="K35"/>
  <c r="G35"/>
  <c r="AA34"/>
  <c r="Z34"/>
  <c r="Y34"/>
  <c r="K34"/>
  <c r="Q34" s="1"/>
  <c r="G34"/>
  <c r="AA33"/>
  <c r="Y33"/>
  <c r="K33"/>
  <c r="P33" s="1"/>
  <c r="G33"/>
  <c r="AA32"/>
  <c r="Y32"/>
  <c r="K32"/>
  <c r="G32"/>
  <c r="AA31"/>
  <c r="Y31"/>
  <c r="K31"/>
  <c r="P31" s="1"/>
  <c r="G31"/>
  <c r="AA30"/>
  <c r="Z30"/>
  <c r="Y30"/>
  <c r="K30"/>
  <c r="G30"/>
  <c r="AA29"/>
  <c r="Z29"/>
  <c r="Y29"/>
  <c r="K29"/>
  <c r="G29"/>
  <c r="AA28"/>
  <c r="Y28"/>
  <c r="K28"/>
  <c r="G28"/>
  <c r="AA27"/>
  <c r="Z27"/>
  <c r="Y27"/>
  <c r="K27"/>
  <c r="Q27" s="1"/>
  <c r="G27"/>
  <c r="AA26"/>
  <c r="Z26"/>
  <c r="Y26"/>
  <c r="K26"/>
  <c r="Q26" s="1"/>
  <c r="G26"/>
  <c r="AA25"/>
  <c r="Z25"/>
  <c r="Y25"/>
  <c r="K25"/>
  <c r="Q25" s="1"/>
  <c r="G25"/>
  <c r="AA24"/>
  <c r="Y24"/>
  <c r="K24"/>
  <c r="P24" s="1"/>
  <c r="G24"/>
  <c r="AA23"/>
  <c r="Z23"/>
  <c r="Y23"/>
  <c r="K23"/>
  <c r="G23"/>
  <c r="AA22"/>
  <c r="Z22"/>
  <c r="Y22"/>
  <c r="K22"/>
  <c r="G22"/>
  <c r="AA21"/>
  <c r="Z21"/>
  <c r="Y21"/>
  <c r="K21"/>
  <c r="G21"/>
  <c r="AA20"/>
  <c r="Y20"/>
  <c r="K20"/>
  <c r="G20"/>
  <c r="AA19"/>
  <c r="Z19"/>
  <c r="Y19"/>
  <c r="K19"/>
  <c r="Q19" s="1"/>
  <c r="G19"/>
  <c r="AA18"/>
  <c r="Y18"/>
  <c r="K18"/>
  <c r="P18" s="1"/>
  <c r="G18"/>
  <c r="AA17"/>
  <c r="Z17"/>
  <c r="Y17"/>
  <c r="K17"/>
  <c r="G17"/>
  <c r="AA16"/>
  <c r="Z16"/>
  <c r="Y16"/>
  <c r="K16"/>
  <c r="G16"/>
  <c r="AA15"/>
  <c r="Y15"/>
  <c r="K15"/>
  <c r="P15" s="1"/>
  <c r="G15"/>
  <c r="AA14"/>
  <c r="AA37" s="1"/>
  <c r="Y14"/>
  <c r="Y37" s="1"/>
  <c r="K14"/>
  <c r="G14"/>
  <c r="K13"/>
  <c r="P13" s="1"/>
  <c r="G13"/>
  <c r="G37" s="1"/>
  <c r="AN7"/>
  <c r="AN6"/>
  <c r="AN5"/>
  <c r="AM4"/>
  <c r="AL4"/>
  <c r="AN3"/>
  <c r="AN2"/>
  <c r="L26" i="3"/>
  <c r="J22"/>
  <c r="M22" s="1"/>
  <c r="J18"/>
  <c r="M18" s="1"/>
  <c r="N18" s="1"/>
  <c r="O18" s="1"/>
  <c r="J19"/>
  <c r="M19" s="1"/>
  <c r="N19" s="1"/>
  <c r="O19" s="1"/>
  <c r="J20"/>
  <c r="M20" s="1"/>
  <c r="N20" s="1"/>
  <c r="O20" s="1"/>
  <c r="J21"/>
  <c r="M21" s="1"/>
  <c r="N21" s="1"/>
  <c r="O21" s="1"/>
  <c r="J23"/>
  <c r="M23" s="1"/>
  <c r="N23" s="1"/>
  <c r="O23" s="1"/>
  <c r="J25"/>
  <c r="M25" s="1"/>
  <c r="O25" s="1"/>
  <c r="J24"/>
  <c r="M24" s="1"/>
  <c r="N24" s="1"/>
  <c r="O24" s="1"/>
  <c r="P24" s="1"/>
  <c r="J17"/>
  <c r="I24" i="2"/>
  <c r="H19"/>
  <c r="H20"/>
  <c r="H21"/>
  <c r="H22"/>
  <c r="H23"/>
  <c r="H18"/>
  <c r="AS14" i="1"/>
  <c r="AS15"/>
  <c r="AS16"/>
  <c r="AS17"/>
  <c r="AS18"/>
  <c r="AS19"/>
  <c r="AS20"/>
  <c r="AS21"/>
  <c r="AS22"/>
  <c r="AS23"/>
  <c r="AS24"/>
  <c r="AS25"/>
  <c r="AS26"/>
  <c r="AS27"/>
  <c r="AS28"/>
  <c r="AS29"/>
  <c r="AS30"/>
  <c r="AS31"/>
  <c r="AS32"/>
  <c r="AS33"/>
  <c r="AS34"/>
  <c r="AS35"/>
  <c r="AS36"/>
  <c r="AS13"/>
  <c r="AS37" s="1"/>
  <c r="AT37"/>
  <c r="AQ14"/>
  <c r="AQ15"/>
  <c r="AQ16"/>
  <c r="AQ17"/>
  <c r="AQ18"/>
  <c r="AQ19"/>
  <c r="AQ20"/>
  <c r="AQ21"/>
  <c r="AQ22"/>
  <c r="AQ23"/>
  <c r="AQ24"/>
  <c r="AQ25"/>
  <c r="AQ26"/>
  <c r="AQ27"/>
  <c r="AQ28"/>
  <c r="AQ29"/>
  <c r="AQ30"/>
  <c r="AQ31"/>
  <c r="AQ32"/>
  <c r="AQ33"/>
  <c r="AQ34"/>
  <c r="AQ35"/>
  <c r="AQ36"/>
  <c r="AQ13"/>
  <c r="AQ37" s="1"/>
  <c r="AP14"/>
  <c r="AP15"/>
  <c r="AP16"/>
  <c r="AP17"/>
  <c r="AP18"/>
  <c r="AP19"/>
  <c r="AP20"/>
  <c r="AP21"/>
  <c r="AP22"/>
  <c r="AP23"/>
  <c r="AP24"/>
  <c r="AP25"/>
  <c r="AP26"/>
  <c r="AP27"/>
  <c r="AP28"/>
  <c r="AP29"/>
  <c r="AP30"/>
  <c r="AP31"/>
  <c r="AP32"/>
  <c r="AP33"/>
  <c r="AP34"/>
  <c r="AP35"/>
  <c r="AP36"/>
  <c r="AP13"/>
  <c r="AP37" s="1"/>
  <c r="M37"/>
  <c r="N37"/>
  <c r="S37"/>
  <c r="T37"/>
  <c r="U37"/>
  <c r="V37"/>
  <c r="W37"/>
  <c r="X37"/>
  <c r="AB37"/>
  <c r="AC37"/>
  <c r="AD37"/>
  <c r="AE37"/>
  <c r="AF37"/>
  <c r="AG37"/>
  <c r="AH37"/>
  <c r="AI37"/>
  <c r="AJ37"/>
  <c r="AK37"/>
  <c r="AL37"/>
  <c r="L37"/>
  <c r="AA23"/>
  <c r="AA24"/>
  <c r="AA25"/>
  <c r="AA26"/>
  <c r="AA27"/>
  <c r="AA28"/>
  <c r="AA29"/>
  <c r="AA30"/>
  <c r="AA31"/>
  <c r="AA32"/>
  <c r="AA33"/>
  <c r="AA34"/>
  <c r="AA35"/>
  <c r="AA36"/>
  <c r="AA22"/>
  <c r="AA16"/>
  <c r="AA17"/>
  <c r="AA18"/>
  <c r="AA19"/>
  <c r="Y23"/>
  <c r="Y24"/>
  <c r="Y25"/>
  <c r="Y26"/>
  <c r="Y27"/>
  <c r="Y28"/>
  <c r="Y29"/>
  <c r="Y30"/>
  <c r="Y31"/>
  <c r="Y32"/>
  <c r="Y33"/>
  <c r="Y34"/>
  <c r="Y35"/>
  <c r="Y36"/>
  <c r="Y22"/>
  <c r="Y16"/>
  <c r="Y17"/>
  <c r="Y18"/>
  <c r="Y19"/>
  <c r="AA15"/>
  <c r="AA20"/>
  <c r="AA21"/>
  <c r="AA14"/>
  <c r="Y20"/>
  <c r="Y21"/>
  <c r="Y14"/>
  <c r="Y15"/>
  <c r="Y37" s="1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13"/>
  <c r="K35"/>
  <c r="O35" s="1"/>
  <c r="AM4"/>
  <c r="AL4"/>
  <c r="AN4" s="1"/>
  <c r="AN4" i="4" l="1"/>
  <c r="Z37"/>
  <c r="AR35" i="1"/>
  <c r="AU35"/>
  <c r="Q21" i="4"/>
  <c r="O21"/>
  <c r="M26" i="6"/>
  <c r="N17"/>
  <c r="O17" s="1"/>
  <c r="N19"/>
  <c r="O19" s="1"/>
  <c r="P19" s="1"/>
  <c r="N21"/>
  <c r="O21" s="1"/>
  <c r="P21" s="1"/>
  <c r="N23"/>
  <c r="O23" s="1"/>
  <c r="P23" s="1"/>
  <c r="N18"/>
  <c r="O18" s="1"/>
  <c r="P18" s="1"/>
  <c r="N20"/>
  <c r="O20" s="1"/>
  <c r="P20" s="1"/>
  <c r="N22"/>
  <c r="O22" s="1"/>
  <c r="P22" s="1"/>
  <c r="N24"/>
  <c r="O24" s="1"/>
  <c r="P24" s="1"/>
  <c r="O25"/>
  <c r="P25" s="1"/>
  <c r="K18" i="5"/>
  <c r="K24" s="1"/>
  <c r="O13" i="4"/>
  <c r="Q13"/>
  <c r="P14"/>
  <c r="O15"/>
  <c r="Q15"/>
  <c r="O16"/>
  <c r="Q16"/>
  <c r="O17"/>
  <c r="Q17"/>
  <c r="O18"/>
  <c r="Q18"/>
  <c r="P19"/>
  <c r="P20"/>
  <c r="O22"/>
  <c r="Q22"/>
  <c r="O23"/>
  <c r="Q23"/>
  <c r="O24"/>
  <c r="Q24"/>
  <c r="P25"/>
  <c r="P26"/>
  <c r="P27"/>
  <c r="P28"/>
  <c r="O29"/>
  <c r="Q29"/>
  <c r="O30"/>
  <c r="Q30"/>
  <c r="O31"/>
  <c r="Q31"/>
  <c r="P32"/>
  <c r="O33"/>
  <c r="Q33"/>
  <c r="P34"/>
  <c r="P35"/>
  <c r="O36"/>
  <c r="Q36"/>
  <c r="O14"/>
  <c r="Q14"/>
  <c r="P16"/>
  <c r="P17"/>
  <c r="O19"/>
  <c r="O20"/>
  <c r="Q20"/>
  <c r="P21"/>
  <c r="P22"/>
  <c r="P23"/>
  <c r="O25"/>
  <c r="O26"/>
  <c r="O27"/>
  <c r="O28"/>
  <c r="Q28"/>
  <c r="P29"/>
  <c r="P30"/>
  <c r="O32"/>
  <c r="Q32"/>
  <c r="O34"/>
  <c r="O35"/>
  <c r="Q35"/>
  <c r="N22" i="3"/>
  <c r="O22" s="1"/>
  <c r="P22" s="1"/>
  <c r="AA37" i="1"/>
  <c r="P35"/>
  <c r="Q35"/>
  <c r="P17" i="6" l="1"/>
  <c r="O26"/>
  <c r="P37" i="4"/>
  <c r="N26" i="6"/>
  <c r="P26"/>
  <c r="L18" i="5"/>
  <c r="L24" s="1"/>
  <c r="R34" i="4"/>
  <c r="R35"/>
  <c r="AM35" s="1"/>
  <c r="AN35" s="1"/>
  <c r="R32"/>
  <c r="AM32" s="1"/>
  <c r="AM27"/>
  <c r="R27"/>
  <c r="R25"/>
  <c r="R20"/>
  <c r="AM20" s="1"/>
  <c r="AN20" s="1"/>
  <c r="R31"/>
  <c r="R30"/>
  <c r="AM30" s="1"/>
  <c r="R29"/>
  <c r="AM29" s="1"/>
  <c r="R24"/>
  <c r="AM24" s="1"/>
  <c r="AN24" s="1"/>
  <c r="R23"/>
  <c r="AM23" s="1"/>
  <c r="R22"/>
  <c r="AM22" s="1"/>
  <c r="R15"/>
  <c r="O37"/>
  <c r="R13"/>
  <c r="R21"/>
  <c r="AM21" s="1"/>
  <c r="R28"/>
  <c r="AM28" s="1"/>
  <c r="R26"/>
  <c r="R19"/>
  <c r="AM19" s="1"/>
  <c r="R14"/>
  <c r="AM14" s="1"/>
  <c r="AN14" s="1"/>
  <c r="R36"/>
  <c r="AM36" s="1"/>
  <c r="AN36" s="1"/>
  <c r="R33"/>
  <c r="R18"/>
  <c r="AM18"/>
  <c r="AN18" s="1"/>
  <c r="R17"/>
  <c r="AM17" s="1"/>
  <c r="R16"/>
  <c r="AM16" s="1"/>
  <c r="Q37"/>
  <c r="R35" i="1"/>
  <c r="AM35" s="1"/>
  <c r="AN35" s="1"/>
  <c r="AN30" i="4" l="1"/>
  <c r="AN27"/>
  <c r="AN26"/>
  <c r="AM26"/>
  <c r="AN22"/>
  <c r="AN16"/>
  <c r="M18" i="5"/>
  <c r="M24" s="1"/>
  <c r="AN19" i="4"/>
  <c r="AN21"/>
  <c r="AN17"/>
  <c r="AM33"/>
  <c r="AN33" s="1"/>
  <c r="AN28"/>
  <c r="AM13"/>
  <c r="AM15"/>
  <c r="AN15" s="1"/>
  <c r="AN23"/>
  <c r="AN29"/>
  <c r="AM31"/>
  <c r="AN31" s="1"/>
  <c r="AM25"/>
  <c r="AN25" s="1"/>
  <c r="AN32"/>
  <c r="AM34"/>
  <c r="AN34" s="1"/>
  <c r="R37"/>
  <c r="K36" i="1"/>
  <c r="P36" l="1"/>
  <c r="AU36"/>
  <c r="AR36"/>
  <c r="AM37" i="4"/>
  <c r="AN13"/>
  <c r="AN37" s="1"/>
  <c r="Q36" i="1"/>
  <c r="O36"/>
  <c r="K28"/>
  <c r="K14"/>
  <c r="K15"/>
  <c r="K16"/>
  <c r="K17"/>
  <c r="K18"/>
  <c r="K19"/>
  <c r="K20"/>
  <c r="K21"/>
  <c r="K22"/>
  <c r="K23"/>
  <c r="K24"/>
  <c r="K25"/>
  <c r="K26"/>
  <c r="K27"/>
  <c r="K29"/>
  <c r="K30"/>
  <c r="K31"/>
  <c r="K32"/>
  <c r="K33"/>
  <c r="K34"/>
  <c r="K13"/>
  <c r="AU34" l="1"/>
  <c r="AR34"/>
  <c r="AU32"/>
  <c r="AR32"/>
  <c r="AU27"/>
  <c r="AR27"/>
  <c r="AU25"/>
  <c r="AR25"/>
  <c r="AU23"/>
  <c r="AR23"/>
  <c r="AU21"/>
  <c r="AR21"/>
  <c r="AU19"/>
  <c r="AR19"/>
  <c r="AU17"/>
  <c r="AR17"/>
  <c r="O14"/>
  <c r="AU14"/>
  <c r="AR14"/>
  <c r="O13"/>
  <c r="AU13"/>
  <c r="AR13"/>
  <c r="AU33"/>
  <c r="AR33"/>
  <c r="AU31"/>
  <c r="AR31"/>
  <c r="AU29"/>
  <c r="AR29"/>
  <c r="AU26"/>
  <c r="AR26"/>
  <c r="AU24"/>
  <c r="AR24"/>
  <c r="AU22"/>
  <c r="AR22"/>
  <c r="AU20"/>
  <c r="AR20"/>
  <c r="AU18"/>
  <c r="AR18"/>
  <c r="AU16"/>
  <c r="AR16"/>
  <c r="O15"/>
  <c r="AU15"/>
  <c r="AR15"/>
  <c r="P28"/>
  <c r="AU28"/>
  <c r="AR28"/>
  <c r="AU30"/>
  <c r="AU37" s="1"/>
  <c r="AR30"/>
  <c r="R36"/>
  <c r="Q28"/>
  <c r="O28"/>
  <c r="P13"/>
  <c r="P14"/>
  <c r="P15"/>
  <c r="J18" i="2"/>
  <c r="J19"/>
  <c r="K19" s="1"/>
  <c r="L19" s="1"/>
  <c r="M19" s="1"/>
  <c r="J20"/>
  <c r="K20" s="1"/>
  <c r="L20" s="1"/>
  <c r="M20" s="1"/>
  <c r="J21"/>
  <c r="L21" s="1"/>
  <c r="M21" s="1"/>
  <c r="J22"/>
  <c r="L22" s="1"/>
  <c r="M22" s="1"/>
  <c r="J23"/>
  <c r="L23" s="1"/>
  <c r="M23" s="1"/>
  <c r="K18" l="1"/>
  <c r="J24"/>
  <c r="AR37" i="1"/>
  <c r="AM36"/>
  <c r="AN36" s="1"/>
  <c r="R28"/>
  <c r="AM28" s="1"/>
  <c r="AN28" s="1"/>
  <c r="P16"/>
  <c r="P17"/>
  <c r="P18"/>
  <c r="P19"/>
  <c r="P20"/>
  <c r="P21"/>
  <c r="P22"/>
  <c r="P23"/>
  <c r="P24"/>
  <c r="P25"/>
  <c r="P26"/>
  <c r="P27"/>
  <c r="P29"/>
  <c r="P30"/>
  <c r="P31"/>
  <c r="P32"/>
  <c r="P33"/>
  <c r="P34"/>
  <c r="O16"/>
  <c r="O17"/>
  <c r="O18"/>
  <c r="O19"/>
  <c r="O20"/>
  <c r="O21"/>
  <c r="O22"/>
  <c r="O23"/>
  <c r="O24"/>
  <c r="O25"/>
  <c r="O26"/>
  <c r="O27"/>
  <c r="O29"/>
  <c r="O30"/>
  <c r="O31"/>
  <c r="O32"/>
  <c r="O33"/>
  <c r="O34"/>
  <c r="Q14"/>
  <c r="Q15"/>
  <c r="Q16"/>
  <c r="Q17"/>
  <c r="Q18"/>
  <c r="Q19"/>
  <c r="Q20"/>
  <c r="Q21"/>
  <c r="Q22"/>
  <c r="Q23"/>
  <c r="Q24"/>
  <c r="Q25"/>
  <c r="Q26"/>
  <c r="Q27"/>
  <c r="Q29"/>
  <c r="Q30"/>
  <c r="Q31"/>
  <c r="Q32"/>
  <c r="Q33"/>
  <c r="Q34"/>
  <c r="L18" i="2" l="1"/>
  <c r="K24"/>
  <c r="P37" i="1"/>
  <c r="O37"/>
  <c r="Z19"/>
  <c r="Z21"/>
  <c r="Z22"/>
  <c r="Z23"/>
  <c r="Z25"/>
  <c r="Z26"/>
  <c r="Z27"/>
  <c r="Z29"/>
  <c r="Z30"/>
  <c r="Z34"/>
  <c r="Z17"/>
  <c r="R20"/>
  <c r="R24"/>
  <c r="L24" i="2" l="1"/>
  <c r="M18"/>
  <c r="M24" s="1"/>
  <c r="AN20" i="1"/>
  <c r="AM20"/>
  <c r="AN24"/>
  <c r="AM24"/>
  <c r="P23" i="3"/>
  <c r="P25" l="1"/>
  <c r="R32" i="1" l="1"/>
  <c r="R19"/>
  <c r="AM19" l="1"/>
  <c r="AN19" s="1"/>
  <c r="AM32"/>
  <c r="AN32" s="1"/>
  <c r="R30"/>
  <c r="R15"/>
  <c r="R14"/>
  <c r="Q13"/>
  <c r="R13" l="1"/>
  <c r="Q37"/>
  <c r="AM14"/>
  <c r="AN14" s="1"/>
  <c r="AM30"/>
  <c r="AN30" s="1"/>
  <c r="AM15"/>
  <c r="AN15" s="1"/>
  <c r="AN3"/>
  <c r="AN5"/>
  <c r="AN6"/>
  <c r="AN7"/>
  <c r="AN2"/>
  <c r="P18" i="3" l="1"/>
  <c r="P20" l="1"/>
  <c r="R33" i="1" l="1"/>
  <c r="K26" i="3"/>
  <c r="M17"/>
  <c r="M26" s="1"/>
  <c r="AM33" i="1" l="1"/>
  <c r="AN33" s="1"/>
  <c r="G37"/>
  <c r="N17" i="3"/>
  <c r="N26" s="1"/>
  <c r="P19"/>
  <c r="P21"/>
  <c r="O17" l="1"/>
  <c r="R18" i="1"/>
  <c r="R34"/>
  <c r="Z16"/>
  <c r="Z37" s="1"/>
  <c r="R17"/>
  <c r="R21"/>
  <c r="R22"/>
  <c r="R23"/>
  <c r="R25"/>
  <c r="R26"/>
  <c r="R27"/>
  <c r="R29"/>
  <c r="P17" i="3" l="1"/>
  <c r="P26" s="1"/>
  <c r="O26"/>
  <c r="AM29" i="1"/>
  <c r="AN29" s="1"/>
  <c r="AM26"/>
  <c r="AN26" s="1"/>
  <c r="AM23"/>
  <c r="AN23" s="1"/>
  <c r="AM21"/>
  <c r="AN21"/>
  <c r="AM27"/>
  <c r="AN27"/>
  <c r="AM25"/>
  <c r="AN25"/>
  <c r="AM22"/>
  <c r="AN22" s="1"/>
  <c r="AM17"/>
  <c r="AN17" s="1"/>
  <c r="AM18"/>
  <c r="AN18" s="1"/>
  <c r="AM34"/>
  <c r="AN34" s="1"/>
  <c r="R31"/>
  <c r="R16"/>
  <c r="R37" s="1"/>
  <c r="AN16" l="1"/>
  <c r="AM16"/>
  <c r="AM31"/>
  <c r="AN31" s="1"/>
  <c r="AM13"/>
  <c r="AN13" l="1"/>
  <c r="AN37" s="1"/>
  <c r="AM37"/>
</calcChain>
</file>

<file path=xl/sharedStrings.xml><?xml version="1.0" encoding="utf-8"?>
<sst xmlns="http://schemas.openxmlformats.org/spreadsheetml/2006/main" count="576" uniqueCount="133">
  <si>
    <t>Число классов на 1 сентября</t>
  </si>
  <si>
    <t>Число к / комплектов на 1 сентября</t>
  </si>
  <si>
    <t>Общее число часов в неделю</t>
  </si>
  <si>
    <t>а) число часов по учебному плану</t>
  </si>
  <si>
    <t xml:space="preserve">б) число дополнительных часов </t>
  </si>
  <si>
    <t>трудовое обучение</t>
  </si>
  <si>
    <t>информатика</t>
  </si>
  <si>
    <t>№</t>
  </si>
  <si>
    <t>наименование предмета</t>
  </si>
  <si>
    <t>Образование</t>
  </si>
  <si>
    <t>Блок</t>
  </si>
  <si>
    <t>пед</t>
  </si>
  <si>
    <t>кате-</t>
  </si>
  <si>
    <t>БДО</t>
  </si>
  <si>
    <t>ставка</t>
  </si>
  <si>
    <t>число часов в неделю</t>
  </si>
  <si>
    <t xml:space="preserve">   зарплата в месяц</t>
  </si>
  <si>
    <t>сель/ местн. 25%</t>
  </si>
  <si>
    <t xml:space="preserve">  кол-во часов (проверка тетради)</t>
  </si>
  <si>
    <t>Сумма за часы (проверка тетради)</t>
  </si>
  <si>
    <t>классное рук-во</t>
  </si>
  <si>
    <t>мастер</t>
  </si>
  <si>
    <t>кабинет</t>
  </si>
  <si>
    <t>надбавка 10%</t>
  </si>
  <si>
    <t>итого ЗП в месяц</t>
  </si>
  <si>
    <t>стаж</t>
  </si>
  <si>
    <t>гория</t>
  </si>
  <si>
    <t>в</t>
  </si>
  <si>
    <t xml:space="preserve">1 - 4 кл </t>
  </si>
  <si>
    <t xml:space="preserve">5 -9 кл </t>
  </si>
  <si>
    <t xml:space="preserve">10 -11 кл </t>
  </si>
  <si>
    <t>лет</t>
  </si>
  <si>
    <t>месяц</t>
  </si>
  <si>
    <t>1 - 4кл</t>
  </si>
  <si>
    <t>5  -9кл</t>
  </si>
  <si>
    <t>10 - 11 кл</t>
  </si>
  <si>
    <t>высш.</t>
  </si>
  <si>
    <t>физ-ра</t>
  </si>
  <si>
    <t>каз.яз</t>
  </si>
  <si>
    <t>В2-2</t>
  </si>
  <si>
    <t>первая</t>
  </si>
  <si>
    <t>биология</t>
  </si>
  <si>
    <t>физика</t>
  </si>
  <si>
    <t>русс.яз</t>
  </si>
  <si>
    <t>история</t>
  </si>
  <si>
    <t>вторая</t>
  </si>
  <si>
    <t xml:space="preserve">технология </t>
  </si>
  <si>
    <t>Физ-ра</t>
  </si>
  <si>
    <t>математика</t>
  </si>
  <si>
    <t>анг.яз</t>
  </si>
  <si>
    <t>х</t>
  </si>
  <si>
    <t>1 класс</t>
  </si>
  <si>
    <t>ср.спец.</t>
  </si>
  <si>
    <t>B2-2</t>
  </si>
  <si>
    <t>4 класс</t>
  </si>
  <si>
    <t>педставка</t>
  </si>
  <si>
    <t>B2-4</t>
  </si>
  <si>
    <t>самопозн.</t>
  </si>
  <si>
    <t>ШТАТНОЕ РАСПИСАНИЕ  УЧЕБНО - ВСПОМАГАТЕЛЬНОГО ПЕРСОНАЛА</t>
  </si>
  <si>
    <t>Наименование должности</t>
  </si>
  <si>
    <t>образо вание</t>
  </si>
  <si>
    <t>шт. ед</t>
  </si>
  <si>
    <t>должн.оклад АУП</t>
  </si>
  <si>
    <t>п/п</t>
  </si>
  <si>
    <t>Зам. по УР</t>
  </si>
  <si>
    <t>A1-3-1</t>
  </si>
  <si>
    <t>Зам. по ВР</t>
  </si>
  <si>
    <t>делопроизв</t>
  </si>
  <si>
    <t xml:space="preserve">Гл.бухгалтер:                                  </t>
  </si>
  <si>
    <t xml:space="preserve">Экономист:                    </t>
  </si>
  <si>
    <t>допл. Учебн 30%</t>
  </si>
  <si>
    <t>соц.пед</t>
  </si>
  <si>
    <t>вожатый</t>
  </si>
  <si>
    <t>педагог психолог</t>
  </si>
  <si>
    <t>B3-4</t>
  </si>
  <si>
    <t>воспт.предшк.</t>
  </si>
  <si>
    <t>B4-3</t>
  </si>
  <si>
    <t>библиотекарь</t>
  </si>
  <si>
    <t>Каргулова Т.Б.</t>
  </si>
  <si>
    <t>категория</t>
  </si>
  <si>
    <t>химия</t>
  </si>
  <si>
    <t>география</t>
  </si>
  <si>
    <t>пом.воспит</t>
  </si>
  <si>
    <t>С2</t>
  </si>
  <si>
    <t>В4-4</t>
  </si>
  <si>
    <t>Директор:</t>
  </si>
  <si>
    <t>Директор</t>
  </si>
  <si>
    <t>б/к</t>
  </si>
  <si>
    <t xml:space="preserve">программист </t>
  </si>
  <si>
    <t>,б/к</t>
  </si>
  <si>
    <t>итория</t>
  </si>
  <si>
    <t>завхоз</t>
  </si>
  <si>
    <t>С-3</t>
  </si>
  <si>
    <t>Ахатов А.Г.</t>
  </si>
  <si>
    <t>Мерекенская основная школы</t>
  </si>
  <si>
    <t xml:space="preserve">   на  1 сентября  2019 года </t>
  </si>
  <si>
    <t xml:space="preserve">Адрес учреждения с.Мереке, ул. Школная 1 </t>
  </si>
  <si>
    <t>без.кат</t>
  </si>
  <si>
    <t>без.кат.</t>
  </si>
  <si>
    <t>лобарант</t>
  </si>
  <si>
    <t>С3</t>
  </si>
  <si>
    <t xml:space="preserve">                                                            Мерекенской основной школы</t>
  </si>
  <si>
    <t xml:space="preserve">на  1 сентября  2019 года </t>
  </si>
  <si>
    <t xml:space="preserve">Адрес учреждения с.Мереке, ул. Школьная 1 </t>
  </si>
  <si>
    <t xml:space="preserve">                     ТАРИФИКАЦИОННЫЙ СПИСОК УЧИТЕЛЕЙ МЕРЕКЕНСКОЙ ОСНОВНОЙ ШКОЛЫ </t>
  </si>
  <si>
    <t xml:space="preserve">на  1 сентября 2019 года </t>
  </si>
  <si>
    <t>воспит.миницентр</t>
  </si>
  <si>
    <t>В2-4</t>
  </si>
  <si>
    <t>Коэффициент</t>
  </si>
  <si>
    <t>B4-4</t>
  </si>
  <si>
    <t>музыка</t>
  </si>
  <si>
    <t xml:space="preserve">вторая </t>
  </si>
  <si>
    <t>Вар.учебн. Нагруз</t>
  </si>
  <si>
    <t>Показатели на начало года</t>
  </si>
  <si>
    <t>1-4</t>
  </si>
  <si>
    <t>КПП</t>
  </si>
  <si>
    <t>5-9</t>
  </si>
  <si>
    <t>итого</t>
  </si>
  <si>
    <t>обновленка</t>
  </si>
  <si>
    <t>Модератор30%</t>
  </si>
  <si>
    <t>пед ст</t>
  </si>
  <si>
    <t>часы</t>
  </si>
  <si>
    <t>обновл</t>
  </si>
  <si>
    <t>пед. ст</t>
  </si>
  <si>
    <t>сумма</t>
  </si>
  <si>
    <t>A1-4</t>
  </si>
  <si>
    <t>D-1</t>
  </si>
  <si>
    <t>Оспанова Т.Б.</t>
  </si>
  <si>
    <t>среднее</t>
  </si>
  <si>
    <t>В3-4</t>
  </si>
  <si>
    <t>НВП</t>
  </si>
  <si>
    <t>2,3 класс</t>
  </si>
  <si>
    <t>2-3 класс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</si>
</sst>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0.0"/>
  </numFmts>
  <fonts count="44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8"/>
      <name val="Antique Olive"/>
      <family val="2"/>
    </font>
    <font>
      <sz val="7"/>
      <name val="Antique Olive"/>
      <family val="2"/>
    </font>
    <font>
      <b/>
      <sz val="10"/>
      <name val="Antique Olive"/>
      <charset val="204"/>
    </font>
    <font>
      <sz val="10"/>
      <name val="Antique Olive"/>
      <family val="2"/>
    </font>
    <font>
      <sz val="10"/>
      <name val="Arial"/>
      <family val="2"/>
      <charset val="204"/>
    </font>
    <font>
      <sz val="8"/>
      <name val="Arial Cyr"/>
      <charset val="204"/>
    </font>
    <font>
      <sz val="9"/>
      <name val="Antique Olive"/>
      <family val="2"/>
    </font>
    <font>
      <b/>
      <sz val="8"/>
      <name val="Arial"/>
      <family val="2"/>
    </font>
    <font>
      <b/>
      <sz val="8"/>
      <name val="Antique Olive"/>
      <family val="2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b/>
      <sz val="8"/>
      <name val="Antique Olive"/>
      <charset val="204"/>
    </font>
    <font>
      <b/>
      <sz val="8"/>
      <name val="Arial"/>
      <family val="2"/>
      <charset val="204"/>
    </font>
    <font>
      <sz val="8"/>
      <color theme="1"/>
      <name val="Antique Olive"/>
      <family val="2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i/>
      <sz val="8"/>
      <name val="Arial Cyr"/>
      <charset val="204"/>
    </font>
    <font>
      <b/>
      <i/>
      <sz val="8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name val="Antique Olive"/>
      <family val="2"/>
    </font>
    <font>
      <b/>
      <sz val="12"/>
      <name val="Antique Olive"/>
      <family val="2"/>
    </font>
    <font>
      <sz val="12"/>
      <name val="Antique Olive"/>
      <family val="2"/>
    </font>
    <font>
      <b/>
      <i/>
      <sz val="10"/>
      <name val="Antique Olive"/>
      <family val="2"/>
    </font>
    <font>
      <b/>
      <sz val="10"/>
      <name val="Arial"/>
      <family val="2"/>
    </font>
    <font>
      <b/>
      <sz val="10"/>
      <name val="Arial Cyr"/>
      <charset val="204"/>
    </font>
    <font>
      <b/>
      <i/>
      <sz val="10"/>
      <name val="Arial"/>
      <family val="2"/>
      <charset val="204"/>
    </font>
    <font>
      <b/>
      <sz val="7"/>
      <name val="Antique Olive"/>
      <family val="2"/>
    </font>
    <font>
      <b/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0" fontId="6" fillId="0" borderId="0"/>
    <xf numFmtId="0" fontId="14" fillId="0" borderId="0"/>
  </cellStyleXfs>
  <cellXfs count="255">
    <xf numFmtId="0" fontId="0" fillId="0" borderId="0" xfId="0"/>
    <xf numFmtId="0" fontId="2" fillId="0" borderId="0" xfId="0" applyFont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Border="1"/>
    <xf numFmtId="0" fontId="4" fillId="0" borderId="0" xfId="0" applyFont="1"/>
    <xf numFmtId="0" fontId="4" fillId="0" borderId="0" xfId="0" applyFont="1" applyBorder="1" applyAlignment="1">
      <alignment horizont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4" fillId="0" borderId="0" xfId="0" applyFont="1" applyBorder="1" applyAlignment="1"/>
    <xf numFmtId="0" fontId="5" fillId="0" borderId="0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0" fillId="2" borderId="0" xfId="0" applyFill="1" applyBorder="1"/>
    <xf numFmtId="0" fontId="2" fillId="2" borderId="4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1" fontId="2" fillId="2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 vertical="center"/>
    </xf>
    <xf numFmtId="1" fontId="2" fillId="2" borderId="0" xfId="0" applyNumberFormat="1" applyFont="1" applyFill="1" applyBorder="1"/>
    <xf numFmtId="0" fontId="2" fillId="2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" fillId="0" borderId="0" xfId="0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/>
    <xf numFmtId="0" fontId="10" fillId="0" borderId="3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8" fillId="2" borderId="0" xfId="0" applyFont="1" applyFill="1" applyBorder="1"/>
    <xf numFmtId="0" fontId="2" fillId="0" borderId="0" xfId="1" applyFont="1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0" borderId="0" xfId="0" applyFont="1" applyFill="1"/>
    <xf numFmtId="0" fontId="3" fillId="0" borderId="0" xfId="0" applyFont="1" applyFill="1"/>
    <xf numFmtId="0" fontId="3" fillId="0" borderId="0" xfId="0" applyFont="1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/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0" fontId="2" fillId="0" borderId="4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13" fillId="0" borderId="8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wrapText="1"/>
    </xf>
    <xf numFmtId="0" fontId="18" fillId="0" borderId="0" xfId="0" applyFont="1" applyFill="1"/>
    <xf numFmtId="0" fontId="15" fillId="0" borderId="2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wrapText="1"/>
    </xf>
    <xf numFmtId="0" fontId="0" fillId="0" borderId="0" xfId="0" applyFont="1" applyFill="1"/>
    <xf numFmtId="0" fontId="13" fillId="0" borderId="2" xfId="0" applyFont="1" applyFill="1" applyBorder="1"/>
    <xf numFmtId="0" fontId="13" fillId="0" borderId="2" xfId="0" applyFont="1" applyFill="1" applyBorder="1" applyAlignment="1">
      <alignment horizontal="center" wrapText="1"/>
    </xf>
    <xf numFmtId="2" fontId="13" fillId="0" borderId="2" xfId="0" applyNumberFormat="1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/>
    <xf numFmtId="0" fontId="13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right"/>
    </xf>
    <xf numFmtId="0" fontId="2" fillId="0" borderId="0" xfId="0" applyFont="1" applyFill="1" applyBorder="1"/>
    <xf numFmtId="1" fontId="3" fillId="0" borderId="0" xfId="0" applyNumberFormat="1" applyFont="1" applyFill="1" applyBorder="1"/>
    <xf numFmtId="0" fontId="0" fillId="0" borderId="0" xfId="0" applyFill="1" applyBorder="1"/>
    <xf numFmtId="0" fontId="0" fillId="3" borderId="0" xfId="0" applyFill="1"/>
    <xf numFmtId="0" fontId="2" fillId="3" borderId="0" xfId="0" applyFont="1" applyFill="1"/>
    <xf numFmtId="0" fontId="13" fillId="3" borderId="2" xfId="0" applyFont="1" applyFill="1" applyBorder="1" applyAlignment="1">
      <alignment horizontal="center" wrapText="1"/>
    </xf>
    <xf numFmtId="0" fontId="13" fillId="3" borderId="2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/>
    </xf>
    <xf numFmtId="0" fontId="20" fillId="0" borderId="0" xfId="0" applyFont="1" applyFill="1"/>
    <xf numFmtId="0" fontId="7" fillId="0" borderId="0" xfId="1" applyFont="1" applyFill="1"/>
    <xf numFmtId="0" fontId="2" fillId="0" borderId="0" xfId="1" applyFont="1" applyFill="1" applyAlignment="1">
      <alignment horizontal="center"/>
    </xf>
    <xf numFmtId="0" fontId="2" fillId="0" borderId="0" xfId="1" applyFont="1" applyFill="1"/>
    <xf numFmtId="9" fontId="2" fillId="0" borderId="0" xfId="1" applyNumberFormat="1" applyFont="1" applyFill="1"/>
    <xf numFmtId="1" fontId="7" fillId="0" borderId="2" xfId="1" applyNumberFormat="1" applyFont="1" applyFill="1" applyBorder="1" applyAlignment="1">
      <alignment horizontal="center"/>
    </xf>
    <xf numFmtId="1" fontId="2" fillId="0" borderId="2" xfId="1" applyNumberFormat="1" applyFont="1" applyFill="1" applyBorder="1"/>
    <xf numFmtId="0" fontId="16" fillId="0" borderId="0" xfId="1" applyFont="1" applyFill="1"/>
    <xf numFmtId="0" fontId="19" fillId="0" borderId="0" xfId="0" applyFont="1" applyFill="1"/>
    <xf numFmtId="0" fontId="13" fillId="0" borderId="0" xfId="0" applyFont="1" applyFill="1"/>
    <xf numFmtId="0" fontId="12" fillId="0" borderId="0" xfId="0" applyFont="1" applyFill="1"/>
    <xf numFmtId="0" fontId="21" fillId="0" borderId="0" xfId="0" applyFont="1" applyFill="1"/>
    <xf numFmtId="0" fontId="22" fillId="0" borderId="0" xfId="1" applyFont="1" applyFill="1"/>
    <xf numFmtId="0" fontId="23" fillId="0" borderId="0" xfId="0" applyFont="1" applyFill="1"/>
    <xf numFmtId="0" fontId="24" fillId="0" borderId="0" xfId="0" applyFont="1" applyFill="1"/>
    <xf numFmtId="0" fontId="4" fillId="0" borderId="0" xfId="0" applyFont="1" applyFill="1" applyBorder="1" applyAlignment="1">
      <alignment horizont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7" fillId="0" borderId="0" xfId="0" applyFont="1" applyFill="1"/>
    <xf numFmtId="49" fontId="13" fillId="0" borderId="2" xfId="0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center"/>
    </xf>
    <xf numFmtId="1" fontId="2" fillId="0" borderId="2" xfId="1" applyNumberFormat="1" applyFont="1" applyFill="1" applyBorder="1" applyAlignment="1">
      <alignment horizontal="right"/>
    </xf>
    <xf numFmtId="0" fontId="28" fillId="0" borderId="2" xfId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1" fontId="2" fillId="0" borderId="0" xfId="1" applyNumberFormat="1" applyFont="1" applyFill="1" applyBorder="1"/>
    <xf numFmtId="1" fontId="2" fillId="0" borderId="0" xfId="1" applyNumberFormat="1" applyFont="1" applyFill="1" applyBorder="1" applyAlignment="1">
      <alignment horizontal="right"/>
    </xf>
    <xf numFmtId="0" fontId="29" fillId="0" borderId="0" xfId="0" applyFont="1" applyFill="1"/>
    <xf numFmtId="0" fontId="12" fillId="0" borderId="0" xfId="0" applyFont="1" applyFill="1" applyAlignment="1">
      <alignment horizontal="center"/>
    </xf>
    <xf numFmtId="0" fontId="30" fillId="0" borderId="0" xfId="0" applyFont="1" applyFill="1"/>
    <xf numFmtId="0" fontId="33" fillId="0" borderId="0" xfId="0" applyFont="1" applyFill="1"/>
    <xf numFmtId="0" fontId="32" fillId="0" borderId="0" xfId="0" applyFont="1" applyFill="1"/>
    <xf numFmtId="0" fontId="31" fillId="0" borderId="0" xfId="0" applyFont="1" applyFill="1"/>
    <xf numFmtId="0" fontId="31" fillId="0" borderId="0" xfId="0" applyFont="1" applyFill="1" applyAlignment="1">
      <alignment horizontal="center"/>
    </xf>
    <xf numFmtId="0" fontId="36" fillId="0" borderId="0" xfId="1" applyFont="1" applyFill="1"/>
    <xf numFmtId="0" fontId="36" fillId="0" borderId="0" xfId="1" applyFont="1" applyFill="1" applyAlignment="1">
      <alignment horizontal="center"/>
    </xf>
    <xf numFmtId="0" fontId="36" fillId="0" borderId="0" xfId="1" applyFont="1" applyFill="1" applyAlignment="1">
      <alignment horizontal="left"/>
    </xf>
    <xf numFmtId="9" fontId="36" fillId="0" borderId="0" xfId="1" applyNumberFormat="1" applyFont="1" applyFill="1"/>
    <xf numFmtId="0" fontId="35" fillId="0" borderId="0" xfId="1" applyFont="1" applyFill="1"/>
    <xf numFmtId="0" fontId="35" fillId="0" borderId="0" xfId="1" applyFont="1" applyFill="1" applyAlignment="1"/>
    <xf numFmtId="0" fontId="34" fillId="0" borderId="1" xfId="1" applyFont="1" applyFill="1" applyBorder="1" applyAlignment="1">
      <alignment horizontal="center" vertical="center" wrapText="1"/>
    </xf>
    <xf numFmtId="9" fontId="34" fillId="0" borderId="2" xfId="1" applyNumberFormat="1" applyFont="1" applyFill="1" applyBorder="1" applyAlignment="1">
      <alignment horizontal="center" vertical="center" wrapText="1"/>
    </xf>
    <xf numFmtId="0" fontId="34" fillId="0" borderId="2" xfId="1" applyFont="1" applyFill="1" applyBorder="1" applyAlignment="1">
      <alignment horizontal="center" vertical="center" wrapText="1"/>
    </xf>
    <xf numFmtId="0" fontId="11" fillId="0" borderId="0" xfId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center"/>
    </xf>
    <xf numFmtId="0" fontId="34" fillId="0" borderId="3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center" vertical="center" wrapText="1"/>
    </xf>
    <xf numFmtId="9" fontId="38" fillId="0" borderId="2" xfId="1" applyNumberFormat="1" applyFont="1" applyFill="1" applyBorder="1" applyAlignment="1">
      <alignment horizontal="center" vertical="center" wrapText="1"/>
    </xf>
    <xf numFmtId="0" fontId="28" fillId="0" borderId="2" xfId="1" applyNumberFormat="1" applyFont="1" applyFill="1" applyBorder="1" applyAlignment="1">
      <alignment horizontal="center"/>
    </xf>
    <xf numFmtId="0" fontId="28" fillId="0" borderId="4" xfId="1" applyFont="1" applyFill="1" applyBorder="1" applyAlignment="1">
      <alignment horizontal="center"/>
    </xf>
    <xf numFmtId="0" fontId="40" fillId="0" borderId="2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 wrapText="1"/>
    </xf>
    <xf numFmtId="0" fontId="6" fillId="0" borderId="2" xfId="1" applyFont="1" applyFill="1" applyBorder="1" applyAlignment="1">
      <alignment horizontal="center" vertical="center"/>
    </xf>
    <xf numFmtId="0" fontId="6" fillId="0" borderId="5" xfId="3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164" fontId="6" fillId="0" borderId="2" xfId="1" applyNumberFormat="1" applyFont="1" applyFill="1" applyBorder="1" applyAlignment="1">
      <alignment horizontal="center" vertical="center" wrapText="1"/>
    </xf>
    <xf numFmtId="1" fontId="6" fillId="0" borderId="2" xfId="1" applyNumberFormat="1" applyFont="1" applyFill="1" applyBorder="1" applyAlignment="1">
      <alignment horizontal="center" vertical="center"/>
    </xf>
    <xf numFmtId="0" fontId="11" fillId="0" borderId="2" xfId="1" applyFont="1" applyFill="1" applyBorder="1" applyAlignment="1">
      <alignment horizontal="center" vertical="center"/>
    </xf>
    <xf numFmtId="1" fontId="6" fillId="0" borderId="2" xfId="1" applyNumberFormat="1" applyFont="1" applyFill="1" applyBorder="1" applyAlignment="1">
      <alignment horizontal="center" vertical="center" wrapText="1"/>
    </xf>
    <xf numFmtId="9" fontId="11" fillId="0" borderId="2" xfId="1" applyNumberFormat="1" applyFont="1" applyFill="1" applyBorder="1" applyAlignment="1">
      <alignment horizontal="center" vertical="center" wrapText="1"/>
    </xf>
    <xf numFmtId="0" fontId="11" fillId="0" borderId="2" xfId="1" applyNumberFormat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1" fontId="6" fillId="0" borderId="0" xfId="1" applyNumberFormat="1" applyFont="1" applyFill="1" applyBorder="1" applyAlignment="1">
      <alignment horizontal="center" vertical="center" wrapText="1"/>
    </xf>
    <xf numFmtId="2" fontId="26" fillId="0" borderId="2" xfId="0" applyNumberFormat="1" applyFont="1" applyFill="1" applyBorder="1" applyAlignment="1">
      <alignment horizontal="center"/>
    </xf>
    <xf numFmtId="1" fontId="26" fillId="0" borderId="2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6" fillId="0" borderId="2" xfId="3" applyFont="1" applyFill="1" applyBorder="1" applyAlignment="1">
      <alignment horizontal="center" vertical="center" wrapText="1"/>
    </xf>
    <xf numFmtId="0" fontId="6" fillId="0" borderId="4" xfId="3" applyFont="1" applyFill="1" applyBorder="1" applyAlignment="1">
      <alignment horizontal="center" vertical="center"/>
    </xf>
    <xf numFmtId="1" fontId="11" fillId="0" borderId="2" xfId="1" applyNumberFormat="1" applyFont="1" applyFill="1" applyBorder="1" applyAlignment="1">
      <alignment horizontal="center" vertical="center"/>
    </xf>
    <xf numFmtId="0" fontId="6" fillId="0" borderId="2" xfId="3" applyFont="1" applyFill="1" applyBorder="1" applyAlignment="1">
      <alignment horizontal="center" vertical="center"/>
    </xf>
    <xf numFmtId="0" fontId="29" fillId="0" borderId="2" xfId="0" applyFont="1" applyFill="1" applyBorder="1" applyAlignment="1">
      <alignment horizontal="center" vertical="center"/>
    </xf>
    <xf numFmtId="9" fontId="6" fillId="0" borderId="2" xfId="1" applyNumberFormat="1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>
      <alignment horizontal="center" vertical="center" wrapText="1"/>
    </xf>
    <xf numFmtId="0" fontId="5" fillId="0" borderId="2" xfId="3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1" fontId="6" fillId="0" borderId="2" xfId="0" applyNumberFormat="1" applyFont="1" applyFill="1" applyBorder="1" applyAlignment="1">
      <alignment horizontal="center" vertical="center"/>
    </xf>
    <xf numFmtId="0" fontId="29" fillId="0" borderId="2" xfId="0" applyNumberFormat="1" applyFont="1" applyFill="1" applyBorder="1"/>
    <xf numFmtId="0" fontId="6" fillId="0" borderId="3" xfId="3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2" fontId="11" fillId="0" borderId="2" xfId="1" applyNumberFormat="1" applyFont="1" applyFill="1" applyBorder="1" applyAlignment="1">
      <alignment horizontal="center" vertical="center"/>
    </xf>
    <xf numFmtId="9" fontId="11" fillId="0" borderId="2" xfId="1" applyNumberFormat="1" applyFont="1" applyFill="1" applyBorder="1" applyAlignment="1">
      <alignment horizontal="center" vertical="center"/>
    </xf>
    <xf numFmtId="1" fontId="11" fillId="0" borderId="0" xfId="1" applyNumberFormat="1" applyFont="1" applyFill="1" applyBorder="1" applyAlignment="1">
      <alignment horizontal="center" vertical="center"/>
    </xf>
    <xf numFmtId="2" fontId="28" fillId="0" borderId="2" xfId="0" applyNumberFormat="1" applyFont="1" applyFill="1" applyBorder="1" applyAlignment="1">
      <alignment horizontal="center"/>
    </xf>
    <xf numFmtId="1" fontId="28" fillId="0" borderId="2" xfId="0" applyNumberFormat="1" applyFont="1" applyFill="1" applyBorder="1" applyAlignment="1">
      <alignment horizontal="center"/>
    </xf>
    <xf numFmtId="0" fontId="10" fillId="2" borderId="2" xfId="0" applyFont="1" applyFill="1" applyBorder="1"/>
    <xf numFmtId="0" fontId="10" fillId="2" borderId="5" xfId="0" applyFont="1" applyFill="1" applyBorder="1"/>
    <xf numFmtId="2" fontId="10" fillId="2" borderId="2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0" fontId="41" fillId="2" borderId="0" xfId="0" applyFont="1" applyFill="1" applyBorder="1"/>
    <xf numFmtId="0" fontId="25" fillId="0" borderId="0" xfId="0" applyFont="1"/>
    <xf numFmtId="0" fontId="10" fillId="2" borderId="0" xfId="0" applyFont="1" applyFill="1" applyBorder="1"/>
    <xf numFmtId="0" fontId="10" fillId="0" borderId="0" xfId="0" applyFont="1"/>
    <xf numFmtId="1" fontId="41" fillId="2" borderId="0" xfId="0" applyNumberFormat="1" applyFont="1" applyFill="1" applyBorder="1"/>
    <xf numFmtId="0" fontId="10" fillId="2" borderId="0" xfId="0" applyFont="1" applyFill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7" fillId="2" borderId="0" xfId="0" applyFont="1" applyFill="1"/>
    <xf numFmtId="0" fontId="10" fillId="2" borderId="0" xfId="0" applyFont="1" applyFill="1" applyAlignment="1">
      <alignment horizontal="left"/>
    </xf>
    <xf numFmtId="0" fontId="2" fillId="0" borderId="2" xfId="0" applyFont="1" applyFill="1" applyBorder="1"/>
    <xf numFmtId="0" fontId="15" fillId="0" borderId="1" xfId="0" applyFont="1" applyFill="1" applyBorder="1" applyAlignment="1">
      <alignment horizontal="center"/>
    </xf>
    <xf numFmtId="164" fontId="13" fillId="0" borderId="2" xfId="0" applyNumberFormat="1" applyFont="1" applyFill="1" applyBorder="1" applyAlignment="1">
      <alignment horizontal="center"/>
    </xf>
    <xf numFmtId="0" fontId="42" fillId="0" borderId="0" xfId="0" applyFont="1" applyFill="1"/>
    <xf numFmtId="0" fontId="31" fillId="2" borderId="0" xfId="0" applyFont="1" applyFill="1" applyBorder="1"/>
    <xf numFmtId="0" fontId="31" fillId="0" borderId="0" xfId="0" applyFont="1"/>
    <xf numFmtId="0" fontId="31" fillId="2" borderId="0" xfId="0" applyFont="1" applyFill="1"/>
    <xf numFmtId="0" fontId="31" fillId="2" borderId="0" xfId="0" applyFont="1" applyFill="1" applyBorder="1" applyAlignment="1">
      <alignment horizontal="left"/>
    </xf>
    <xf numFmtId="0" fontId="43" fillId="0" borderId="0" xfId="0" applyFont="1" applyFill="1"/>
    <xf numFmtId="0" fontId="31" fillId="2" borderId="0" xfId="0" applyFont="1" applyFill="1" applyBorder="1" applyAlignment="1">
      <alignment horizontal="center"/>
    </xf>
    <xf numFmtId="0" fontId="43" fillId="0" borderId="0" xfId="0" applyFont="1" applyFill="1" applyAlignment="1">
      <alignment horizontal="center"/>
    </xf>
    <xf numFmtId="0" fontId="31" fillId="2" borderId="0" xfId="0" applyFont="1" applyFill="1" applyAlignment="1">
      <alignment horizontal="left"/>
    </xf>
    <xf numFmtId="0" fontId="13" fillId="0" borderId="6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28" fillId="0" borderId="2" xfId="1" applyFont="1" applyFill="1" applyBorder="1" applyAlignment="1">
      <alignment horizontal="center"/>
    </xf>
    <xf numFmtId="0" fontId="37" fillId="0" borderId="1" xfId="1" applyFont="1" applyFill="1" applyBorder="1" applyAlignment="1">
      <alignment horizontal="center" vertical="center"/>
    </xf>
    <xf numFmtId="0" fontId="37" fillId="0" borderId="3" xfId="1" applyFont="1" applyFill="1" applyBorder="1" applyAlignment="1">
      <alignment horizontal="center" vertical="center"/>
    </xf>
    <xf numFmtId="0" fontId="37" fillId="0" borderId="4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/>
    </xf>
    <xf numFmtId="0" fontId="2" fillId="0" borderId="5" xfId="1" applyFont="1" applyFill="1" applyBorder="1" applyAlignment="1">
      <alignment horizontal="center"/>
    </xf>
    <xf numFmtId="0" fontId="4" fillId="0" borderId="2" xfId="1" applyFont="1" applyFill="1" applyBorder="1" applyAlignment="1">
      <alignment horizontal="center" vertical="center" wrapText="1"/>
    </xf>
    <xf numFmtId="0" fontId="34" fillId="0" borderId="6" xfId="1" applyFont="1" applyFill="1" applyBorder="1" applyAlignment="1">
      <alignment horizontal="center" vertical="center" wrapText="1"/>
    </xf>
    <xf numFmtId="0" fontId="34" fillId="0" borderId="2" xfId="1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39" fillId="0" borderId="2" xfId="1" applyFont="1" applyFill="1" applyBorder="1" applyAlignment="1">
      <alignment horizontal="center" vertical="center" wrapText="1"/>
    </xf>
    <xf numFmtId="49" fontId="11" fillId="0" borderId="2" xfId="1" applyNumberFormat="1" applyFont="1" applyFill="1" applyBorder="1" applyAlignment="1">
      <alignment horizontal="center" vertical="center" wrapText="1"/>
    </xf>
    <xf numFmtId="49" fontId="38" fillId="0" borderId="2" xfId="1" applyNumberFormat="1" applyFont="1" applyFill="1" applyBorder="1" applyAlignment="1">
      <alignment horizontal="center" vertical="center" wrapText="1"/>
    </xf>
    <xf numFmtId="0" fontId="38" fillId="0" borderId="2" xfId="1" applyFont="1" applyFill="1" applyBorder="1" applyAlignment="1">
      <alignment horizontal="center" vertical="center" wrapText="1"/>
    </xf>
    <xf numFmtId="0" fontId="34" fillId="0" borderId="10" xfId="1" applyFont="1" applyFill="1" applyBorder="1" applyAlignment="1">
      <alignment horizontal="center" vertical="center" wrapText="1"/>
    </xf>
    <xf numFmtId="0" fontId="34" fillId="0" borderId="11" xfId="1" applyFont="1" applyFill="1" applyBorder="1" applyAlignment="1">
      <alignment horizontal="center" vertical="center" wrapText="1"/>
    </xf>
    <xf numFmtId="0" fontId="34" fillId="0" borderId="12" xfId="1" applyFont="1" applyFill="1" applyBorder="1" applyAlignment="1">
      <alignment horizontal="center" vertical="center" wrapText="1"/>
    </xf>
    <xf numFmtId="0" fontId="34" fillId="0" borderId="1" xfId="1" applyFont="1" applyFill="1" applyBorder="1" applyAlignment="1">
      <alignment horizontal="center" vertical="center" wrapText="1"/>
    </xf>
    <xf numFmtId="0" fontId="34" fillId="0" borderId="3" xfId="1" applyFont="1" applyFill="1" applyBorder="1" applyAlignment="1">
      <alignment horizontal="center" vertical="center" wrapText="1"/>
    </xf>
    <xf numFmtId="0" fontId="34" fillId="0" borderId="4" xfId="1" applyFont="1" applyFill="1" applyBorder="1" applyAlignment="1">
      <alignment horizontal="center" vertical="center" wrapText="1"/>
    </xf>
    <xf numFmtId="0" fontId="31" fillId="2" borderId="0" xfId="0" applyFont="1" applyFill="1" applyAlignment="1">
      <alignment horizontal="left" wrapText="1"/>
    </xf>
    <xf numFmtId="9" fontId="34" fillId="0" borderId="2" xfId="1" applyNumberFormat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left" wrapText="1"/>
    </xf>
    <xf numFmtId="9" fontId="11" fillId="2" borderId="1" xfId="0" applyNumberFormat="1" applyFont="1" applyFill="1" applyBorder="1" applyAlignment="1">
      <alignment horizontal="center" wrapText="1"/>
    </xf>
    <xf numFmtId="9" fontId="11" fillId="2" borderId="3" xfId="0" applyNumberFormat="1" applyFont="1" applyFill="1" applyBorder="1" applyAlignment="1">
      <alignment horizontal="center" wrapText="1"/>
    </xf>
    <xf numFmtId="9" fontId="11" fillId="2" borderId="4" xfId="0" applyNumberFormat="1" applyFont="1" applyFill="1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 wrapText="1"/>
    </xf>
    <xf numFmtId="0" fontId="10" fillId="2" borderId="3" xfId="0" applyFont="1" applyFill="1" applyBorder="1" applyAlignment="1">
      <alignment horizontal="center" wrapText="1"/>
    </xf>
    <xf numFmtId="0" fontId="10" fillId="2" borderId="4" xfId="0" applyFont="1" applyFill="1" applyBorder="1" applyAlignment="1">
      <alignment horizontal="center" wrapText="1"/>
    </xf>
    <xf numFmtId="0" fontId="9" fillId="0" borderId="1" xfId="0" applyFont="1" applyFill="1" applyBorder="1" applyAlignment="1">
      <alignment horizontal="center" wrapText="1"/>
    </xf>
    <xf numFmtId="0" fontId="9" fillId="0" borderId="3" xfId="0" applyFont="1" applyFill="1" applyBorder="1" applyAlignment="1">
      <alignment horizontal="center" wrapText="1"/>
    </xf>
    <xf numFmtId="0" fontId="9" fillId="0" borderId="4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9" fillId="0" borderId="2" xfId="0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</cellXfs>
  <cellStyles count="5">
    <cellStyle name="Обычный" xfId="0" builtinId="0"/>
    <cellStyle name="Обычный 2" xfId="1"/>
    <cellStyle name="Обычный 3" xfId="3"/>
    <cellStyle name="Обычный 4" xfId="4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74"/>
  <sheetViews>
    <sheetView view="pageBreakPreview" topLeftCell="A28" zoomScale="85" zoomScaleNormal="85" zoomScaleSheetLayoutView="85" workbookViewId="0">
      <selection activeCell="B28" sqref="B1:B1048576"/>
    </sheetView>
  </sheetViews>
  <sheetFormatPr defaultRowHeight="15"/>
  <cols>
    <col min="1" max="1" width="3.85546875" style="97" customWidth="1"/>
    <col min="2" max="2" width="16.85546875" style="83" customWidth="1"/>
    <col min="3" max="3" width="12.85546875" style="83" customWidth="1"/>
    <col min="4" max="4" width="7.140625" style="83" customWidth="1"/>
    <col min="5" max="5" width="8.7109375" style="83" customWidth="1"/>
    <col min="6" max="6" width="7.5703125" style="83" customWidth="1"/>
    <col min="7" max="7" width="5.85546875" style="83" customWidth="1"/>
    <col min="8" max="9" width="6.5703125" style="83" customWidth="1"/>
    <col min="10" max="10" width="4.140625" style="83" customWidth="1"/>
    <col min="11" max="11" width="8.28515625" style="83" customWidth="1"/>
    <col min="12" max="12" width="7" style="83" customWidth="1"/>
    <col min="13" max="13" width="6.140625" style="83" customWidth="1"/>
    <col min="14" max="14" width="6.7109375" style="83" customWidth="1"/>
    <col min="15" max="15" width="8.85546875" style="83" customWidth="1"/>
    <col min="16" max="16" width="9.42578125" style="83" customWidth="1"/>
    <col min="17" max="17" width="7.85546875" style="83" customWidth="1"/>
    <col min="18" max="18" width="11.42578125" style="83" bestFit="1" customWidth="1"/>
    <col min="19" max="19" width="6.28515625" style="83" customWidth="1"/>
    <col min="20" max="20" width="6.7109375" style="83" customWidth="1"/>
    <col min="21" max="21" width="7.28515625" style="83" customWidth="1"/>
    <col min="22" max="22" width="6.42578125" style="83" customWidth="1"/>
    <col min="23" max="23" width="7.42578125" style="83" customWidth="1"/>
    <col min="24" max="24" width="6.85546875" style="83" customWidth="1"/>
    <col min="25" max="25" width="6.7109375" style="83" customWidth="1"/>
    <col min="26" max="26" width="6.5703125" style="83" customWidth="1"/>
    <col min="27" max="27" width="6" style="83" customWidth="1"/>
    <col min="28" max="28" width="7.5703125" style="83" customWidth="1"/>
    <col min="29" max="29" width="6.28515625" style="83" customWidth="1"/>
    <col min="30" max="30" width="7.28515625" style="83" customWidth="1"/>
    <col min="31" max="31" width="7.7109375" style="83" customWidth="1"/>
    <col min="32" max="32" width="8.140625" style="83" customWidth="1"/>
    <col min="33" max="33" width="7.5703125" style="83" customWidth="1"/>
    <col min="34" max="34" width="8.28515625" style="83" customWidth="1"/>
    <col min="35" max="35" width="6.7109375" style="83" customWidth="1"/>
    <col min="36" max="36" width="7.140625" style="83" customWidth="1"/>
    <col min="37" max="37" width="8" style="83" customWidth="1"/>
    <col min="38" max="38" width="8.7109375" style="83" customWidth="1"/>
    <col min="39" max="39" width="7.42578125" style="83" customWidth="1"/>
    <col min="40" max="41" width="9" style="83" customWidth="1"/>
    <col min="42" max="42" width="6.85546875" style="119" customWidth="1"/>
    <col min="43" max="43" width="8.42578125" style="119" customWidth="1"/>
    <col min="44" max="45" width="8" style="119" customWidth="1"/>
    <col min="46" max="46" width="8.140625" style="119" customWidth="1"/>
    <col min="47" max="47" width="8.42578125" style="119" customWidth="1"/>
    <col min="48" max="16384" width="9.140625" style="83"/>
  </cols>
  <sheetData>
    <row r="1" spans="1:47" s="92" customFormat="1" ht="15" customHeight="1">
      <c r="A1" s="110"/>
      <c r="AF1" s="202" t="s">
        <v>113</v>
      </c>
      <c r="AG1" s="203"/>
      <c r="AH1" s="203"/>
      <c r="AI1" s="203"/>
      <c r="AJ1" s="204"/>
      <c r="AK1" s="111" t="s">
        <v>115</v>
      </c>
      <c r="AL1" s="111" t="s">
        <v>114</v>
      </c>
      <c r="AM1" s="111" t="s">
        <v>116</v>
      </c>
      <c r="AN1" s="111" t="s">
        <v>117</v>
      </c>
      <c r="AO1" s="115"/>
      <c r="AP1" s="119"/>
      <c r="AQ1" s="119"/>
      <c r="AR1" s="119"/>
      <c r="AS1" s="119"/>
      <c r="AT1" s="119"/>
      <c r="AU1" s="119"/>
    </row>
    <row r="2" spans="1:47">
      <c r="A2" s="95"/>
      <c r="B2" s="86"/>
      <c r="C2" s="86"/>
      <c r="D2" s="85"/>
      <c r="E2" s="86"/>
      <c r="F2" s="39"/>
      <c r="G2" s="86"/>
      <c r="H2" s="86"/>
      <c r="I2" s="86"/>
      <c r="J2" s="87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4"/>
      <c r="AD2" s="84"/>
      <c r="AE2" s="84"/>
      <c r="AF2" s="209" t="s">
        <v>0</v>
      </c>
      <c r="AG2" s="210"/>
      <c r="AH2" s="210"/>
      <c r="AI2" s="210"/>
      <c r="AJ2" s="211"/>
      <c r="AK2" s="88">
        <v>1</v>
      </c>
      <c r="AL2" s="112">
        <v>4</v>
      </c>
      <c r="AM2" s="112">
        <v>5</v>
      </c>
      <c r="AN2" s="89">
        <f>AK2+AL2+AM2</f>
        <v>10</v>
      </c>
      <c r="AO2" s="116"/>
    </row>
    <row r="3" spans="1:47" ht="18" customHeight="1">
      <c r="A3" s="95"/>
      <c r="C3" s="130" t="s">
        <v>104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84"/>
      <c r="AD3" s="84"/>
      <c r="AE3" s="84"/>
      <c r="AF3" s="209" t="s">
        <v>1</v>
      </c>
      <c r="AG3" s="210"/>
      <c r="AH3" s="210"/>
      <c r="AI3" s="210"/>
      <c r="AJ3" s="211"/>
      <c r="AK3" s="88">
        <v>1</v>
      </c>
      <c r="AL3" s="112">
        <v>4</v>
      </c>
      <c r="AM3" s="112">
        <v>5</v>
      </c>
      <c r="AN3" s="89">
        <f t="shared" ref="AN3:AN7" si="0">AK3+AL3+AM3</f>
        <v>10</v>
      </c>
      <c r="AO3" s="116"/>
    </row>
    <row r="4" spans="1:47" ht="15.75">
      <c r="A4" s="95"/>
      <c r="B4" s="125"/>
      <c r="C4" s="125"/>
      <c r="D4" s="126"/>
      <c r="E4" s="125"/>
      <c r="F4" s="127"/>
      <c r="G4" s="125"/>
      <c r="H4" s="125"/>
      <c r="I4" s="125"/>
      <c r="J4" s="128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84"/>
      <c r="AD4" s="84"/>
      <c r="AE4" s="84"/>
      <c r="AF4" s="209" t="s">
        <v>2</v>
      </c>
      <c r="AG4" s="210"/>
      <c r="AH4" s="210"/>
      <c r="AI4" s="210"/>
      <c r="AJ4" s="211"/>
      <c r="AK4" s="88"/>
      <c r="AL4" s="112">
        <f>AL5+AL6</f>
        <v>107</v>
      </c>
      <c r="AM4" s="112">
        <f t="shared" ref="AM4" si="1">AM5+AM6</f>
        <v>179</v>
      </c>
      <c r="AN4" s="113">
        <f>AK4+AL4+AM4</f>
        <v>286</v>
      </c>
      <c r="AO4" s="117"/>
    </row>
    <row r="5" spans="1:47" ht="15.75">
      <c r="A5" s="95"/>
      <c r="B5" s="125"/>
      <c r="C5" s="125"/>
      <c r="E5" s="130"/>
      <c r="F5" s="130" t="s">
        <v>105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25"/>
      <c r="AA5" s="125"/>
      <c r="AB5" s="125"/>
      <c r="AC5" s="84"/>
      <c r="AD5" s="84"/>
      <c r="AE5" s="84"/>
      <c r="AF5" s="209" t="s">
        <v>3</v>
      </c>
      <c r="AG5" s="210"/>
      <c r="AH5" s="210"/>
      <c r="AI5" s="210"/>
      <c r="AJ5" s="211"/>
      <c r="AK5" s="88"/>
      <c r="AL5" s="112">
        <v>107</v>
      </c>
      <c r="AM5" s="112">
        <v>173</v>
      </c>
      <c r="AN5" s="89">
        <f t="shared" si="0"/>
        <v>280</v>
      </c>
      <c r="AO5" s="116"/>
    </row>
    <row r="6" spans="1:47" ht="15.75">
      <c r="A6" s="95"/>
      <c r="B6" s="125"/>
      <c r="C6" s="125"/>
      <c r="D6" s="126"/>
      <c r="E6" s="125"/>
      <c r="F6" s="127"/>
      <c r="G6" s="125"/>
      <c r="H6" s="125"/>
      <c r="I6" s="125"/>
      <c r="J6" s="128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84"/>
      <c r="AD6" s="84"/>
      <c r="AE6" s="84"/>
      <c r="AF6" s="209" t="s">
        <v>4</v>
      </c>
      <c r="AG6" s="210"/>
      <c r="AH6" s="210"/>
      <c r="AI6" s="210"/>
      <c r="AJ6" s="211"/>
      <c r="AK6" s="88"/>
      <c r="AL6" s="112"/>
      <c r="AM6" s="112">
        <v>6</v>
      </c>
      <c r="AN6" s="89">
        <f t="shared" si="0"/>
        <v>6</v>
      </c>
      <c r="AO6" s="116"/>
    </row>
    <row r="7" spans="1:47" ht="15.75">
      <c r="A7" s="95"/>
      <c r="B7" s="125"/>
      <c r="D7" s="126"/>
      <c r="E7" s="129" t="s">
        <v>103</v>
      </c>
      <c r="F7" s="127"/>
      <c r="G7" s="125"/>
      <c r="H7" s="125"/>
      <c r="I7" s="125"/>
      <c r="J7" s="128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84"/>
      <c r="AD7" s="84"/>
      <c r="AE7" s="84"/>
      <c r="AF7" s="209" t="s">
        <v>5</v>
      </c>
      <c r="AG7" s="210"/>
      <c r="AH7" s="210"/>
      <c r="AI7" s="210"/>
      <c r="AJ7" s="211"/>
      <c r="AK7" s="88"/>
      <c r="AL7" s="112"/>
      <c r="AM7" s="112">
        <v>6</v>
      </c>
      <c r="AN7" s="89">
        <f t="shared" si="0"/>
        <v>6</v>
      </c>
      <c r="AO7" s="116"/>
    </row>
    <row r="8" spans="1:47">
      <c r="A8" s="95"/>
      <c r="B8" s="86"/>
      <c r="C8" s="90"/>
      <c r="D8" s="85"/>
      <c r="E8" s="86"/>
      <c r="F8" s="39"/>
      <c r="G8" s="86"/>
      <c r="H8" s="86"/>
      <c r="I8" s="86"/>
      <c r="J8" s="87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4"/>
      <c r="AD8" s="84"/>
      <c r="AE8" s="84"/>
      <c r="AF8" s="99"/>
      <c r="AG8" s="100"/>
      <c r="AH8" s="100"/>
      <c r="AI8" s="100"/>
      <c r="AJ8" s="101"/>
      <c r="AK8" s="88"/>
      <c r="AL8" s="112"/>
      <c r="AM8" s="112"/>
      <c r="AN8" s="89"/>
      <c r="AO8" s="116"/>
    </row>
    <row r="9" spans="1:47" s="118" customFormat="1" ht="15" customHeight="1">
      <c r="A9" s="206" t="s">
        <v>7</v>
      </c>
      <c r="B9" s="212" t="s">
        <v>8</v>
      </c>
      <c r="C9" s="214" t="s">
        <v>9</v>
      </c>
      <c r="D9" s="213" t="s">
        <v>10</v>
      </c>
      <c r="E9" s="131" t="s">
        <v>11</v>
      </c>
      <c r="F9" s="220" t="s">
        <v>79</v>
      </c>
      <c r="G9" s="214" t="s">
        <v>55</v>
      </c>
      <c r="H9" s="214" t="s">
        <v>13</v>
      </c>
      <c r="I9" s="223" t="s">
        <v>108</v>
      </c>
      <c r="J9" s="132"/>
      <c r="K9" s="133" t="s">
        <v>14</v>
      </c>
      <c r="L9" s="214" t="s">
        <v>15</v>
      </c>
      <c r="M9" s="214"/>
      <c r="N9" s="214"/>
      <c r="O9" s="214" t="s">
        <v>16</v>
      </c>
      <c r="P9" s="214"/>
      <c r="Q9" s="214"/>
      <c r="R9" s="219" t="s">
        <v>17</v>
      </c>
      <c r="S9" s="218" t="s">
        <v>18</v>
      </c>
      <c r="T9" s="218"/>
      <c r="U9" s="218"/>
      <c r="V9" s="218"/>
      <c r="W9" s="218"/>
      <c r="X9" s="218"/>
      <c r="Y9" s="219" t="s">
        <v>19</v>
      </c>
      <c r="Z9" s="219"/>
      <c r="AA9" s="219"/>
      <c r="AB9" s="219"/>
      <c r="AC9" s="219"/>
      <c r="AD9" s="219"/>
      <c r="AE9" s="212" t="s">
        <v>20</v>
      </c>
      <c r="AF9" s="212"/>
      <c r="AG9" s="212"/>
      <c r="AH9" s="212"/>
      <c r="AI9" s="212"/>
      <c r="AJ9" s="212"/>
      <c r="AK9" s="215" t="s">
        <v>21</v>
      </c>
      <c r="AL9" s="215" t="s">
        <v>22</v>
      </c>
      <c r="AM9" s="215" t="s">
        <v>23</v>
      </c>
      <c r="AN9" s="215" t="s">
        <v>24</v>
      </c>
      <c r="AO9" s="134"/>
      <c r="AP9" s="135"/>
      <c r="AQ9" s="135"/>
      <c r="AR9" s="135"/>
      <c r="AS9" s="135"/>
      <c r="AT9" s="135"/>
      <c r="AU9" s="135"/>
    </row>
    <row r="10" spans="1:47" s="118" customFormat="1" ht="20.25" customHeight="1">
      <c r="A10" s="207"/>
      <c r="B10" s="212"/>
      <c r="C10" s="214"/>
      <c r="D10" s="213"/>
      <c r="E10" s="136" t="s">
        <v>25</v>
      </c>
      <c r="F10" s="221"/>
      <c r="G10" s="214"/>
      <c r="H10" s="214"/>
      <c r="I10" s="224"/>
      <c r="J10" s="227" t="s">
        <v>14</v>
      </c>
      <c r="K10" s="133" t="s">
        <v>27</v>
      </c>
      <c r="L10" s="214" t="s">
        <v>28</v>
      </c>
      <c r="M10" s="214" t="s">
        <v>29</v>
      </c>
      <c r="N10" s="214" t="s">
        <v>30</v>
      </c>
      <c r="O10" s="214" t="s">
        <v>28</v>
      </c>
      <c r="P10" s="214" t="s">
        <v>29</v>
      </c>
      <c r="Q10" s="214" t="s">
        <v>30</v>
      </c>
      <c r="R10" s="219"/>
      <c r="S10" s="218"/>
      <c r="T10" s="218"/>
      <c r="U10" s="218"/>
      <c r="V10" s="218"/>
      <c r="W10" s="218"/>
      <c r="X10" s="218"/>
      <c r="Y10" s="219"/>
      <c r="Z10" s="219"/>
      <c r="AA10" s="219"/>
      <c r="AB10" s="219"/>
      <c r="AC10" s="219"/>
      <c r="AD10" s="219"/>
      <c r="AE10" s="212"/>
      <c r="AF10" s="212"/>
      <c r="AG10" s="212"/>
      <c r="AH10" s="212"/>
      <c r="AI10" s="212"/>
      <c r="AJ10" s="212"/>
      <c r="AK10" s="215"/>
      <c r="AL10" s="215"/>
      <c r="AM10" s="215"/>
      <c r="AN10" s="215"/>
      <c r="AO10" s="134"/>
      <c r="AP10" s="135"/>
      <c r="AQ10" s="135"/>
      <c r="AR10" s="135"/>
      <c r="AS10" s="135"/>
      <c r="AT10" s="135"/>
      <c r="AU10" s="135"/>
    </row>
    <row r="11" spans="1:47" s="118" customFormat="1" ht="12.75">
      <c r="A11" s="207"/>
      <c r="B11" s="212"/>
      <c r="C11" s="214"/>
      <c r="D11" s="213"/>
      <c r="E11" s="224" t="s">
        <v>31</v>
      </c>
      <c r="F11" s="221"/>
      <c r="G11" s="214"/>
      <c r="H11" s="214"/>
      <c r="I11" s="224"/>
      <c r="J11" s="227"/>
      <c r="K11" s="131" t="s">
        <v>32</v>
      </c>
      <c r="L11" s="214"/>
      <c r="M11" s="214"/>
      <c r="N11" s="214"/>
      <c r="O11" s="214"/>
      <c r="P11" s="214"/>
      <c r="Q11" s="214"/>
      <c r="R11" s="219"/>
      <c r="S11" s="218" t="s">
        <v>33</v>
      </c>
      <c r="T11" s="218"/>
      <c r="U11" s="218" t="s">
        <v>34</v>
      </c>
      <c r="V11" s="218"/>
      <c r="W11" s="218" t="s">
        <v>35</v>
      </c>
      <c r="X11" s="218"/>
      <c r="Y11" s="218" t="s">
        <v>33</v>
      </c>
      <c r="Z11" s="218"/>
      <c r="AA11" s="219" t="s">
        <v>34</v>
      </c>
      <c r="AB11" s="219"/>
      <c r="AC11" s="219" t="s">
        <v>35</v>
      </c>
      <c r="AD11" s="219"/>
      <c r="AE11" s="217" t="s">
        <v>33</v>
      </c>
      <c r="AF11" s="217"/>
      <c r="AG11" s="215" t="s">
        <v>34</v>
      </c>
      <c r="AH11" s="215"/>
      <c r="AI11" s="215" t="s">
        <v>35</v>
      </c>
      <c r="AJ11" s="215"/>
      <c r="AK11" s="215"/>
      <c r="AL11" s="215"/>
      <c r="AM11" s="215"/>
      <c r="AN11" s="215"/>
      <c r="AO11" s="134"/>
      <c r="AP11" s="205" t="s">
        <v>118</v>
      </c>
      <c r="AQ11" s="205"/>
      <c r="AR11" s="205"/>
      <c r="AS11" s="205" t="s">
        <v>119</v>
      </c>
      <c r="AT11" s="205"/>
      <c r="AU11" s="205"/>
    </row>
    <row r="12" spans="1:47" s="118" customFormat="1" ht="12.75">
      <c r="A12" s="208"/>
      <c r="B12" s="212"/>
      <c r="C12" s="214"/>
      <c r="D12" s="213"/>
      <c r="E12" s="225"/>
      <c r="F12" s="222"/>
      <c r="G12" s="214"/>
      <c r="H12" s="214"/>
      <c r="I12" s="225"/>
      <c r="J12" s="227"/>
      <c r="K12" s="137"/>
      <c r="L12" s="214"/>
      <c r="M12" s="214"/>
      <c r="N12" s="214"/>
      <c r="O12" s="214"/>
      <c r="P12" s="214"/>
      <c r="Q12" s="214"/>
      <c r="R12" s="219"/>
      <c r="S12" s="138">
        <v>0.5</v>
      </c>
      <c r="T12" s="138">
        <v>1</v>
      </c>
      <c r="U12" s="138">
        <v>0.5</v>
      </c>
      <c r="V12" s="138">
        <v>1</v>
      </c>
      <c r="W12" s="138">
        <v>0.5</v>
      </c>
      <c r="X12" s="138">
        <v>1</v>
      </c>
      <c r="Y12" s="138">
        <v>0.5</v>
      </c>
      <c r="Z12" s="138">
        <v>1</v>
      </c>
      <c r="AA12" s="138">
        <v>0.5</v>
      </c>
      <c r="AB12" s="138">
        <v>1</v>
      </c>
      <c r="AC12" s="138">
        <v>0.5</v>
      </c>
      <c r="AD12" s="138">
        <v>1</v>
      </c>
      <c r="AE12" s="138">
        <v>0.5</v>
      </c>
      <c r="AF12" s="138">
        <v>1</v>
      </c>
      <c r="AG12" s="138">
        <v>0.5</v>
      </c>
      <c r="AH12" s="138">
        <v>1</v>
      </c>
      <c r="AI12" s="138">
        <v>0.5</v>
      </c>
      <c r="AJ12" s="138">
        <v>1</v>
      </c>
      <c r="AK12" s="215"/>
      <c r="AL12" s="215"/>
      <c r="AM12" s="216"/>
      <c r="AN12" s="215"/>
      <c r="AO12" s="134"/>
      <c r="AP12" s="139" t="s">
        <v>120</v>
      </c>
      <c r="AQ12" s="114" t="s">
        <v>121</v>
      </c>
      <c r="AR12" s="140" t="s">
        <v>122</v>
      </c>
      <c r="AS12" s="140" t="s">
        <v>123</v>
      </c>
      <c r="AT12" s="140" t="s">
        <v>121</v>
      </c>
      <c r="AU12" s="140" t="s">
        <v>124</v>
      </c>
    </row>
    <row r="13" spans="1:47" s="118" customFormat="1" ht="16.5" customHeight="1">
      <c r="A13" s="141">
        <v>1</v>
      </c>
      <c r="B13" s="142" t="s">
        <v>6</v>
      </c>
      <c r="C13" s="143" t="s">
        <v>36</v>
      </c>
      <c r="D13" s="144" t="s">
        <v>39</v>
      </c>
      <c r="E13" s="145">
        <v>18</v>
      </c>
      <c r="F13" s="143" t="s">
        <v>40</v>
      </c>
      <c r="G13" s="146">
        <f t="shared" ref="G13:G36" si="2">1/J13*(L13+M13+N13)</f>
        <v>0.38888888888888884</v>
      </c>
      <c r="H13" s="143">
        <v>17697</v>
      </c>
      <c r="I13" s="143">
        <v>5.03</v>
      </c>
      <c r="J13" s="147">
        <v>18</v>
      </c>
      <c r="K13" s="147">
        <f>H13*I13</f>
        <v>89015.91</v>
      </c>
      <c r="L13" s="143">
        <v>2</v>
      </c>
      <c r="M13" s="147">
        <v>5</v>
      </c>
      <c r="N13" s="147"/>
      <c r="O13" s="147">
        <f t="shared" ref="O13:O34" si="3">K13/J13*L13</f>
        <v>9890.6566666666677</v>
      </c>
      <c r="P13" s="149">
        <f>K13/J13*M13</f>
        <v>24726.64166666667</v>
      </c>
      <c r="Q13" s="149">
        <f t="shared" ref="Q13:Q34" si="4">K13/J13*N13</f>
        <v>0</v>
      </c>
      <c r="R13" s="147">
        <f t="shared" ref="R13:R18" si="5">(O13+P13+Q13)*0.25</f>
        <v>8654.3245833333349</v>
      </c>
      <c r="S13" s="143">
        <v>2</v>
      </c>
      <c r="T13" s="147"/>
      <c r="U13" s="147"/>
      <c r="V13" s="143"/>
      <c r="W13" s="143"/>
      <c r="X13" s="143"/>
      <c r="Y13" s="147"/>
      <c r="Z13" s="147"/>
      <c r="AA13" s="147"/>
      <c r="AB13" s="149"/>
      <c r="AC13" s="150"/>
      <c r="AD13" s="150"/>
      <c r="AE13" s="151"/>
      <c r="AF13" s="151"/>
      <c r="AG13" s="151"/>
      <c r="AH13" s="151"/>
      <c r="AI13" s="151"/>
      <c r="AJ13" s="151"/>
      <c r="AK13" s="152"/>
      <c r="AL13" s="152"/>
      <c r="AM13" s="147">
        <f t="shared" ref="AM13:AM34" si="6">(O13+P13+Q13+R13)*0.1</f>
        <v>4327.1622916666674</v>
      </c>
      <c r="AN13" s="149">
        <f>O13+P13+Q13+R13+Y13+Z13+AA13+AB13+AC13+AD13+AE13+AF13+AG13+AH13+AI13+AJ13+AK13+AL13+AM13</f>
        <v>47598.785208333342</v>
      </c>
      <c r="AO13" s="153"/>
      <c r="AP13" s="154">
        <f>(1/18)*AQ13</f>
        <v>0.38888888888888884</v>
      </c>
      <c r="AQ13" s="155">
        <f>L13+M13</f>
        <v>7</v>
      </c>
      <c r="AR13" s="155">
        <f>(((K13*1.25)*30%)/18)*AQ13</f>
        <v>12981.486875000002</v>
      </c>
      <c r="AS13" s="156">
        <f>(1/18)*AT13</f>
        <v>0</v>
      </c>
      <c r="AT13" s="156"/>
      <c r="AU13" s="156">
        <f>((K13*30%)/18)*AT13</f>
        <v>0</v>
      </c>
    </row>
    <row r="14" spans="1:47" s="118" customFormat="1" ht="17.25" customHeight="1">
      <c r="A14" s="141">
        <v>2</v>
      </c>
      <c r="B14" s="157" t="s">
        <v>48</v>
      </c>
      <c r="C14" s="143" t="s">
        <v>36</v>
      </c>
      <c r="D14" s="144" t="s">
        <v>53</v>
      </c>
      <c r="E14" s="158">
        <v>19</v>
      </c>
      <c r="F14" s="143" t="s">
        <v>40</v>
      </c>
      <c r="G14" s="146">
        <f t="shared" si="2"/>
        <v>1.1111111111111112</v>
      </c>
      <c r="H14" s="143">
        <v>17697</v>
      </c>
      <c r="I14" s="143">
        <v>5.03</v>
      </c>
      <c r="J14" s="147">
        <v>18</v>
      </c>
      <c r="K14" s="147">
        <f t="shared" ref="K14:K34" si="7">H14*I14</f>
        <v>89015.91</v>
      </c>
      <c r="L14" s="143"/>
      <c r="M14" s="147">
        <v>20</v>
      </c>
      <c r="N14" s="147"/>
      <c r="O14" s="147">
        <f t="shared" si="3"/>
        <v>0</v>
      </c>
      <c r="P14" s="149">
        <f t="shared" ref="P14:P34" si="8">K14/J14*M14</f>
        <v>98906.56666666668</v>
      </c>
      <c r="Q14" s="149">
        <f t="shared" si="4"/>
        <v>0</v>
      </c>
      <c r="R14" s="147">
        <f t="shared" si="5"/>
        <v>24726.64166666667</v>
      </c>
      <c r="S14" s="143"/>
      <c r="T14" s="147"/>
      <c r="U14" s="147">
        <v>18</v>
      </c>
      <c r="V14" s="143"/>
      <c r="W14" s="143"/>
      <c r="X14" s="143"/>
      <c r="Y14" s="147">
        <f t="shared" ref="Y14:Y21" si="9">H14*25%/J14*S14*50%</f>
        <v>0</v>
      </c>
      <c r="Z14" s="147"/>
      <c r="AA14" s="147">
        <f>(H14*25%/18*U14)*50%</f>
        <v>2212.125</v>
      </c>
      <c r="AB14" s="149"/>
      <c r="AC14" s="150"/>
      <c r="AD14" s="150"/>
      <c r="AE14" s="151"/>
      <c r="AF14" s="151"/>
      <c r="AG14" s="151"/>
      <c r="AH14" s="151"/>
      <c r="AI14" s="151"/>
      <c r="AJ14" s="151"/>
      <c r="AK14" s="152"/>
      <c r="AL14" s="142">
        <v>3539</v>
      </c>
      <c r="AM14" s="147">
        <f t="shared" si="6"/>
        <v>12363.320833333335</v>
      </c>
      <c r="AN14" s="149">
        <f t="shared" ref="AN14:AN34" si="10">O14+P14+Q14+R14+Y14+Z14+AA14+AB14+AC14+AD14+AE14+AF14+AG14+AH14+AI14+AJ14+AK14+AL14+AM14</f>
        <v>141747.65416666667</v>
      </c>
      <c r="AO14" s="153"/>
      <c r="AP14" s="154">
        <f t="shared" ref="AP14:AP36" si="11">(1/18)*AQ14</f>
        <v>1.1111111111111112</v>
      </c>
      <c r="AQ14" s="155">
        <f t="shared" ref="AQ14:AQ36" si="12">L14+M14</f>
        <v>20</v>
      </c>
      <c r="AR14" s="155">
        <f t="shared" ref="AR14:AR36" si="13">(((K14*1.25)*30%)/18)*AQ14</f>
        <v>37089.962500000009</v>
      </c>
      <c r="AS14" s="156">
        <f t="shared" ref="AS14:AS36" si="14">(1/18)*AT14</f>
        <v>0</v>
      </c>
      <c r="AT14" s="156"/>
      <c r="AU14" s="156">
        <f t="shared" ref="AU14:AU36" si="15">((K14*30%)/18)*AT14</f>
        <v>0</v>
      </c>
    </row>
    <row r="15" spans="1:47" s="118" customFormat="1" ht="15.75" customHeight="1">
      <c r="A15" s="141">
        <v>3</v>
      </c>
      <c r="B15" s="160" t="s">
        <v>38</v>
      </c>
      <c r="C15" s="143" t="s">
        <v>36</v>
      </c>
      <c r="D15" s="144" t="s">
        <v>53</v>
      </c>
      <c r="E15" s="158">
        <v>25</v>
      </c>
      <c r="F15" s="143" t="s">
        <v>40</v>
      </c>
      <c r="G15" s="146">
        <f t="shared" si="2"/>
        <v>0.55555555555555558</v>
      </c>
      <c r="H15" s="143">
        <v>17697</v>
      </c>
      <c r="I15" s="143">
        <v>5.2</v>
      </c>
      <c r="J15" s="147">
        <v>18</v>
      </c>
      <c r="K15" s="147">
        <f t="shared" si="7"/>
        <v>92024.400000000009</v>
      </c>
      <c r="L15" s="143"/>
      <c r="M15" s="147">
        <v>10</v>
      </c>
      <c r="N15" s="147"/>
      <c r="O15" s="147">
        <f t="shared" si="3"/>
        <v>0</v>
      </c>
      <c r="P15" s="149">
        <f t="shared" si="8"/>
        <v>51124.666666666672</v>
      </c>
      <c r="Q15" s="149">
        <f t="shared" si="4"/>
        <v>0</v>
      </c>
      <c r="R15" s="147">
        <f t="shared" si="5"/>
        <v>12781.166666666668</v>
      </c>
      <c r="S15" s="143"/>
      <c r="T15" s="147"/>
      <c r="U15" s="147">
        <v>10</v>
      </c>
      <c r="V15" s="143"/>
      <c r="W15" s="143"/>
      <c r="X15" s="143"/>
      <c r="Y15" s="147">
        <f t="shared" si="9"/>
        <v>0</v>
      </c>
      <c r="Z15" s="147"/>
      <c r="AA15" s="147">
        <f t="shared" ref="AA15:AA21" si="16">(H15*25%/18*U15)*50%</f>
        <v>1228.9583333333333</v>
      </c>
      <c r="AB15" s="149"/>
      <c r="AC15" s="150"/>
      <c r="AD15" s="150"/>
      <c r="AE15" s="151"/>
      <c r="AF15" s="151"/>
      <c r="AG15" s="151"/>
      <c r="AH15" s="151"/>
      <c r="AI15" s="151"/>
      <c r="AJ15" s="151"/>
      <c r="AK15" s="152"/>
      <c r="AL15" s="142">
        <v>3539</v>
      </c>
      <c r="AM15" s="147">
        <f t="shared" si="6"/>
        <v>6390.5833333333348</v>
      </c>
      <c r="AN15" s="149">
        <f t="shared" si="10"/>
        <v>75064.375000000015</v>
      </c>
      <c r="AO15" s="153"/>
      <c r="AP15" s="154">
        <f t="shared" si="11"/>
        <v>0.55555555555555558</v>
      </c>
      <c r="AQ15" s="155">
        <f t="shared" si="12"/>
        <v>10</v>
      </c>
      <c r="AR15" s="155">
        <f t="shared" si="13"/>
        <v>19171.75</v>
      </c>
      <c r="AS15" s="156">
        <f t="shared" si="14"/>
        <v>0</v>
      </c>
      <c r="AT15" s="156"/>
      <c r="AU15" s="156">
        <f t="shared" si="15"/>
        <v>0</v>
      </c>
    </row>
    <row r="16" spans="1:47" s="118" customFormat="1" ht="15.75" customHeight="1">
      <c r="A16" s="141">
        <v>5</v>
      </c>
      <c r="B16" s="160" t="s">
        <v>51</v>
      </c>
      <c r="C16" s="160" t="s">
        <v>36</v>
      </c>
      <c r="D16" s="144" t="s">
        <v>53</v>
      </c>
      <c r="E16" s="160">
        <v>36</v>
      </c>
      <c r="F16" s="160" t="s">
        <v>40</v>
      </c>
      <c r="G16" s="146">
        <f t="shared" si="2"/>
        <v>1.0555555555555556</v>
      </c>
      <c r="H16" s="143">
        <v>17697</v>
      </c>
      <c r="I16" s="143">
        <v>5.2</v>
      </c>
      <c r="J16" s="147">
        <v>18</v>
      </c>
      <c r="K16" s="147">
        <f t="shared" si="7"/>
        <v>92024.400000000009</v>
      </c>
      <c r="L16" s="143">
        <v>19</v>
      </c>
      <c r="M16" s="147"/>
      <c r="N16" s="147"/>
      <c r="O16" s="147">
        <f t="shared" si="3"/>
        <v>97136.866666666669</v>
      </c>
      <c r="P16" s="149">
        <f t="shared" si="8"/>
        <v>0</v>
      </c>
      <c r="Q16" s="149">
        <f t="shared" si="4"/>
        <v>0</v>
      </c>
      <c r="R16" s="147">
        <f t="shared" si="5"/>
        <v>24284.216666666667</v>
      </c>
      <c r="S16" s="143">
        <v>17</v>
      </c>
      <c r="T16" s="161"/>
      <c r="U16" s="147"/>
      <c r="V16" s="143"/>
      <c r="W16" s="143"/>
      <c r="X16" s="143"/>
      <c r="Y16" s="147">
        <f t="shared" ref="Y16:Y19" si="17">H16*20%/J16*S16*50%</f>
        <v>1671.3833333333332</v>
      </c>
      <c r="Z16" s="147">
        <f>H16*20%/J16*T16</f>
        <v>0</v>
      </c>
      <c r="AA16" s="147">
        <f t="shared" ref="AA16:AA19" si="18">(H16*20%/18*U16)*50%</f>
        <v>0</v>
      </c>
      <c r="AB16" s="149"/>
      <c r="AC16" s="162"/>
      <c r="AD16" s="162"/>
      <c r="AE16" s="163">
        <v>2212</v>
      </c>
      <c r="AF16" s="163"/>
      <c r="AG16" s="163"/>
      <c r="AH16" s="163"/>
      <c r="AI16" s="163"/>
      <c r="AJ16" s="163"/>
      <c r="AK16" s="142"/>
      <c r="AL16" s="142"/>
      <c r="AM16" s="147">
        <f t="shared" si="6"/>
        <v>12142.108333333335</v>
      </c>
      <c r="AN16" s="149">
        <f t="shared" si="10"/>
        <v>137446.57500000001</v>
      </c>
      <c r="AO16" s="153"/>
      <c r="AP16" s="154">
        <f t="shared" si="11"/>
        <v>1.0555555555555556</v>
      </c>
      <c r="AQ16" s="155">
        <f t="shared" si="12"/>
        <v>19</v>
      </c>
      <c r="AR16" s="155">
        <f t="shared" si="13"/>
        <v>36426.325000000004</v>
      </c>
      <c r="AS16" s="156">
        <f t="shared" si="14"/>
        <v>0</v>
      </c>
      <c r="AT16" s="156"/>
      <c r="AU16" s="156">
        <f t="shared" si="15"/>
        <v>0</v>
      </c>
    </row>
    <row r="17" spans="1:47" s="118" customFormat="1" ht="15.75" customHeight="1">
      <c r="A17" s="141">
        <v>6</v>
      </c>
      <c r="B17" s="160" t="s">
        <v>132</v>
      </c>
      <c r="C17" s="160" t="s">
        <v>36</v>
      </c>
      <c r="D17" s="144" t="s">
        <v>53</v>
      </c>
      <c r="E17" s="160">
        <v>35</v>
      </c>
      <c r="F17" s="160" t="s">
        <v>40</v>
      </c>
      <c r="G17" s="146">
        <f t="shared" si="2"/>
        <v>1.1111111111111112</v>
      </c>
      <c r="H17" s="143">
        <v>17697</v>
      </c>
      <c r="I17" s="143">
        <v>5.2</v>
      </c>
      <c r="J17" s="147">
        <v>18</v>
      </c>
      <c r="K17" s="147">
        <f t="shared" si="7"/>
        <v>92024.400000000009</v>
      </c>
      <c r="L17" s="143">
        <v>20</v>
      </c>
      <c r="M17" s="147"/>
      <c r="N17" s="147"/>
      <c r="O17" s="147">
        <f t="shared" si="3"/>
        <v>102249.33333333334</v>
      </c>
      <c r="P17" s="149">
        <f t="shared" si="8"/>
        <v>0</v>
      </c>
      <c r="Q17" s="149">
        <f t="shared" si="4"/>
        <v>0</v>
      </c>
      <c r="R17" s="147">
        <f t="shared" si="5"/>
        <v>25562.333333333336</v>
      </c>
      <c r="S17" s="143">
        <v>17</v>
      </c>
      <c r="T17" s="161"/>
      <c r="U17" s="147"/>
      <c r="V17" s="143"/>
      <c r="W17" s="143"/>
      <c r="X17" s="143"/>
      <c r="Y17" s="147">
        <f t="shared" si="17"/>
        <v>1671.3833333333332</v>
      </c>
      <c r="Z17" s="147">
        <f>H17*20%/J17*T17</f>
        <v>0</v>
      </c>
      <c r="AA17" s="147">
        <f t="shared" si="18"/>
        <v>0</v>
      </c>
      <c r="AB17" s="149"/>
      <c r="AC17" s="162"/>
      <c r="AD17" s="162"/>
      <c r="AE17" s="163">
        <v>2212</v>
      </c>
      <c r="AF17" s="163"/>
      <c r="AG17" s="163"/>
      <c r="AH17" s="163"/>
      <c r="AI17" s="163"/>
      <c r="AJ17" s="163"/>
      <c r="AK17" s="142"/>
      <c r="AL17" s="147"/>
      <c r="AM17" s="147">
        <f t="shared" si="6"/>
        <v>12781.16666666667</v>
      </c>
      <c r="AN17" s="149">
        <f t="shared" si="10"/>
        <v>144476.21666666667</v>
      </c>
      <c r="AO17" s="153"/>
      <c r="AP17" s="154">
        <f t="shared" si="11"/>
        <v>1.1111111111111112</v>
      </c>
      <c r="AQ17" s="155">
        <f t="shared" si="12"/>
        <v>20</v>
      </c>
      <c r="AR17" s="155">
        <f t="shared" si="13"/>
        <v>38343.5</v>
      </c>
      <c r="AS17" s="156">
        <f t="shared" si="14"/>
        <v>0</v>
      </c>
      <c r="AT17" s="156"/>
      <c r="AU17" s="156">
        <f t="shared" si="15"/>
        <v>0</v>
      </c>
    </row>
    <row r="18" spans="1:47" s="118" customFormat="1" ht="16.5" customHeight="1">
      <c r="A18" s="141">
        <v>7</v>
      </c>
      <c r="B18" s="164" t="s">
        <v>54</v>
      </c>
      <c r="C18" s="160" t="s">
        <v>36</v>
      </c>
      <c r="D18" s="144" t="s">
        <v>56</v>
      </c>
      <c r="E18" s="160">
        <v>13</v>
      </c>
      <c r="F18" s="160" t="s">
        <v>111</v>
      </c>
      <c r="G18" s="146">
        <f t="shared" si="2"/>
        <v>1.1111111111111112</v>
      </c>
      <c r="H18" s="143">
        <v>17697</v>
      </c>
      <c r="I18" s="143">
        <v>4.49</v>
      </c>
      <c r="J18" s="147">
        <v>18</v>
      </c>
      <c r="K18" s="147">
        <f t="shared" si="7"/>
        <v>79459.53</v>
      </c>
      <c r="L18" s="143">
        <v>20</v>
      </c>
      <c r="M18" s="147"/>
      <c r="N18" s="147"/>
      <c r="O18" s="147">
        <f t="shared" si="3"/>
        <v>88288.366666666669</v>
      </c>
      <c r="P18" s="149">
        <f t="shared" si="8"/>
        <v>0</v>
      </c>
      <c r="Q18" s="149">
        <f t="shared" si="4"/>
        <v>0</v>
      </c>
      <c r="R18" s="147">
        <f t="shared" si="5"/>
        <v>22072.091666666667</v>
      </c>
      <c r="S18" s="143">
        <v>17</v>
      </c>
      <c r="T18" s="161"/>
      <c r="U18" s="147"/>
      <c r="V18" s="143"/>
      <c r="W18" s="143"/>
      <c r="X18" s="143"/>
      <c r="Y18" s="147">
        <f t="shared" si="17"/>
        <v>1671.3833333333332</v>
      </c>
      <c r="Z18" s="147"/>
      <c r="AA18" s="147">
        <f t="shared" si="18"/>
        <v>0</v>
      </c>
      <c r="AB18" s="149"/>
      <c r="AC18" s="162"/>
      <c r="AD18" s="162"/>
      <c r="AE18" s="163">
        <v>2212</v>
      </c>
      <c r="AF18" s="163"/>
      <c r="AG18" s="163"/>
      <c r="AH18" s="163"/>
      <c r="AI18" s="163"/>
      <c r="AJ18" s="163"/>
      <c r="AK18" s="142"/>
      <c r="AL18" s="142"/>
      <c r="AM18" s="147">
        <f t="shared" si="6"/>
        <v>11036.045833333335</v>
      </c>
      <c r="AN18" s="149">
        <f t="shared" si="10"/>
        <v>125279.88750000001</v>
      </c>
      <c r="AO18" s="153"/>
      <c r="AP18" s="154">
        <f t="shared" si="11"/>
        <v>1.1111111111111112</v>
      </c>
      <c r="AQ18" s="155">
        <f t="shared" si="12"/>
        <v>20</v>
      </c>
      <c r="AR18" s="155">
        <f t="shared" si="13"/>
        <v>33108.137499999997</v>
      </c>
      <c r="AS18" s="154">
        <f t="shared" si="14"/>
        <v>1.1111111111111112</v>
      </c>
      <c r="AT18" s="156">
        <v>20</v>
      </c>
      <c r="AU18" s="155">
        <f t="shared" si="15"/>
        <v>26486.51</v>
      </c>
    </row>
    <row r="19" spans="1:47" s="118" customFormat="1" ht="16.5" customHeight="1">
      <c r="A19" s="141">
        <v>8</v>
      </c>
      <c r="B19" s="160" t="s">
        <v>57</v>
      </c>
      <c r="C19" s="160" t="s">
        <v>36</v>
      </c>
      <c r="D19" s="165" t="s">
        <v>107</v>
      </c>
      <c r="E19" s="166">
        <v>35</v>
      </c>
      <c r="F19" s="160" t="s">
        <v>87</v>
      </c>
      <c r="G19" s="146">
        <f t="shared" si="2"/>
        <v>0.5</v>
      </c>
      <c r="H19" s="143">
        <v>17697</v>
      </c>
      <c r="I19" s="143">
        <v>4.7300000000000004</v>
      </c>
      <c r="J19" s="143">
        <v>18</v>
      </c>
      <c r="K19" s="147">
        <f t="shared" si="7"/>
        <v>83706.810000000012</v>
      </c>
      <c r="L19" s="143">
        <v>4</v>
      </c>
      <c r="M19" s="167">
        <v>5</v>
      </c>
      <c r="N19" s="147"/>
      <c r="O19" s="147">
        <f t="shared" si="3"/>
        <v>18601.513333333336</v>
      </c>
      <c r="P19" s="149">
        <f t="shared" si="8"/>
        <v>23251.89166666667</v>
      </c>
      <c r="Q19" s="149">
        <f t="shared" si="4"/>
        <v>0</v>
      </c>
      <c r="R19" s="147">
        <f t="shared" ref="R19" si="19">(O19+P19+Q19)*0.25</f>
        <v>10463.351250000002</v>
      </c>
      <c r="S19" s="149"/>
      <c r="T19" s="149"/>
      <c r="U19" s="149"/>
      <c r="V19" s="149"/>
      <c r="W19" s="149"/>
      <c r="X19" s="149"/>
      <c r="Y19" s="147">
        <f t="shared" si="17"/>
        <v>0</v>
      </c>
      <c r="Z19" s="147">
        <f>H19*20%/J19*T19</f>
        <v>0</v>
      </c>
      <c r="AA19" s="147">
        <f t="shared" si="18"/>
        <v>0</v>
      </c>
      <c r="AB19" s="149"/>
      <c r="AC19" s="149"/>
      <c r="AD19" s="149"/>
      <c r="AE19" s="163"/>
      <c r="AF19" s="163"/>
      <c r="AG19" s="163">
        <v>2655</v>
      </c>
      <c r="AH19" s="168"/>
      <c r="AI19" s="163"/>
      <c r="AJ19" s="163"/>
      <c r="AK19" s="149"/>
      <c r="AL19" s="147">
        <v>3539</v>
      </c>
      <c r="AM19" s="147">
        <f t="shared" si="6"/>
        <v>5231.6756250000008</v>
      </c>
      <c r="AN19" s="149">
        <f t="shared" si="10"/>
        <v>63742.431875000009</v>
      </c>
      <c r="AO19" s="153"/>
      <c r="AP19" s="154">
        <f t="shared" si="11"/>
        <v>0.5</v>
      </c>
      <c r="AQ19" s="155">
        <f t="shared" si="12"/>
        <v>9</v>
      </c>
      <c r="AR19" s="155">
        <f t="shared" si="13"/>
        <v>15695.026875000003</v>
      </c>
      <c r="AS19" s="156">
        <f t="shared" si="14"/>
        <v>0</v>
      </c>
      <c r="AT19" s="156"/>
      <c r="AU19" s="155">
        <f t="shared" si="15"/>
        <v>0</v>
      </c>
    </row>
    <row r="20" spans="1:47" s="118" customFormat="1" ht="16.5" customHeight="1">
      <c r="A20" s="141"/>
      <c r="B20" s="160" t="s">
        <v>38</v>
      </c>
      <c r="C20" s="160" t="s">
        <v>36</v>
      </c>
      <c r="D20" s="165" t="s">
        <v>53</v>
      </c>
      <c r="E20" s="166">
        <v>35</v>
      </c>
      <c r="F20" s="160" t="s">
        <v>40</v>
      </c>
      <c r="G20" s="146">
        <f t="shared" si="2"/>
        <v>0.83333333333333326</v>
      </c>
      <c r="H20" s="143">
        <v>17697</v>
      </c>
      <c r="I20" s="143">
        <v>5.2</v>
      </c>
      <c r="J20" s="143">
        <v>18</v>
      </c>
      <c r="K20" s="147">
        <f t="shared" si="7"/>
        <v>92024.400000000009</v>
      </c>
      <c r="L20" s="143"/>
      <c r="M20" s="167">
        <v>15</v>
      </c>
      <c r="N20" s="147"/>
      <c r="O20" s="147">
        <f t="shared" si="3"/>
        <v>0</v>
      </c>
      <c r="P20" s="149">
        <f t="shared" si="8"/>
        <v>76687</v>
      </c>
      <c r="Q20" s="149">
        <f t="shared" si="4"/>
        <v>0</v>
      </c>
      <c r="R20" s="147">
        <f t="shared" ref="R20" si="20">(O20+P20+Q20)*0.25</f>
        <v>19171.75</v>
      </c>
      <c r="S20" s="149"/>
      <c r="T20" s="149"/>
      <c r="U20" s="149">
        <v>15</v>
      </c>
      <c r="V20" s="149"/>
      <c r="W20" s="149"/>
      <c r="X20" s="149"/>
      <c r="Y20" s="147">
        <f t="shared" si="9"/>
        <v>0</v>
      </c>
      <c r="Z20" s="147"/>
      <c r="AA20" s="147">
        <f t="shared" si="16"/>
        <v>1843.4375</v>
      </c>
      <c r="AB20" s="149"/>
      <c r="AC20" s="149"/>
      <c r="AD20" s="149"/>
      <c r="AE20" s="163"/>
      <c r="AF20" s="163"/>
      <c r="AG20" s="163"/>
      <c r="AH20" s="168"/>
      <c r="AI20" s="163"/>
      <c r="AJ20" s="163"/>
      <c r="AK20" s="149"/>
      <c r="AL20" s="147"/>
      <c r="AM20" s="147">
        <f t="shared" si="6"/>
        <v>9585.875</v>
      </c>
      <c r="AN20" s="149">
        <f t="shared" si="10"/>
        <v>107288.0625</v>
      </c>
      <c r="AO20" s="153"/>
      <c r="AP20" s="154">
        <f t="shared" si="11"/>
        <v>0.83333333333333326</v>
      </c>
      <c r="AQ20" s="155">
        <f t="shared" si="12"/>
        <v>15</v>
      </c>
      <c r="AR20" s="155">
        <f t="shared" si="13"/>
        <v>28757.625000000004</v>
      </c>
      <c r="AS20" s="156">
        <f t="shared" si="14"/>
        <v>0</v>
      </c>
      <c r="AT20" s="156"/>
      <c r="AU20" s="155">
        <f t="shared" si="15"/>
        <v>0</v>
      </c>
    </row>
    <row r="21" spans="1:47" s="118" customFormat="1" ht="16.5" customHeight="1">
      <c r="A21" s="141">
        <v>9</v>
      </c>
      <c r="B21" s="160" t="s">
        <v>43</v>
      </c>
      <c r="C21" s="160" t="s">
        <v>36</v>
      </c>
      <c r="D21" s="144" t="s">
        <v>56</v>
      </c>
      <c r="E21" s="160">
        <v>20</v>
      </c>
      <c r="F21" s="160" t="s">
        <v>87</v>
      </c>
      <c r="G21" s="146">
        <f t="shared" si="2"/>
        <v>1.0555555555555556</v>
      </c>
      <c r="H21" s="143">
        <v>17697</v>
      </c>
      <c r="I21" s="143">
        <v>4.67</v>
      </c>
      <c r="J21" s="147">
        <v>18</v>
      </c>
      <c r="K21" s="147">
        <f t="shared" si="7"/>
        <v>82644.990000000005</v>
      </c>
      <c r="L21" s="143">
        <v>4</v>
      </c>
      <c r="M21" s="147">
        <v>15</v>
      </c>
      <c r="N21" s="147"/>
      <c r="O21" s="147">
        <f t="shared" si="3"/>
        <v>18365.553333333333</v>
      </c>
      <c r="P21" s="149">
        <f t="shared" si="8"/>
        <v>68870.824999999997</v>
      </c>
      <c r="Q21" s="149">
        <f t="shared" si="4"/>
        <v>0</v>
      </c>
      <c r="R21" s="147">
        <f t="shared" ref="R21:R34" si="21">(O21+P21+Q21)*0.25</f>
        <v>21809.094583333332</v>
      </c>
      <c r="S21" s="143">
        <v>3</v>
      </c>
      <c r="T21" s="161"/>
      <c r="U21" s="147">
        <v>15</v>
      </c>
      <c r="V21" s="143"/>
      <c r="W21" s="143"/>
      <c r="X21" s="143"/>
      <c r="Y21" s="147">
        <f t="shared" si="9"/>
        <v>368.6875</v>
      </c>
      <c r="Z21" s="147">
        <f>H21*20%/J21*T21</f>
        <v>0</v>
      </c>
      <c r="AA21" s="147">
        <f t="shared" si="16"/>
        <v>1843.4375</v>
      </c>
      <c r="AB21" s="149"/>
      <c r="AC21" s="162"/>
      <c r="AD21" s="162"/>
      <c r="AE21" s="163"/>
      <c r="AF21" s="163"/>
      <c r="AG21" s="163">
        <v>2655</v>
      </c>
      <c r="AH21" s="163"/>
      <c r="AI21" s="163"/>
      <c r="AJ21" s="163"/>
      <c r="AK21" s="142"/>
      <c r="AL21" s="142">
        <v>3539</v>
      </c>
      <c r="AM21" s="147">
        <f t="shared" si="6"/>
        <v>10904.547291666666</v>
      </c>
      <c r="AN21" s="149">
        <f t="shared" si="10"/>
        <v>128356.14520833331</v>
      </c>
      <c r="AO21" s="153"/>
      <c r="AP21" s="154">
        <f t="shared" si="11"/>
        <v>1.0555555555555556</v>
      </c>
      <c r="AQ21" s="155">
        <f t="shared" si="12"/>
        <v>19</v>
      </c>
      <c r="AR21" s="155">
        <f t="shared" si="13"/>
        <v>32713.641875000001</v>
      </c>
      <c r="AS21" s="154">
        <f t="shared" si="14"/>
        <v>1.0555555555555556</v>
      </c>
      <c r="AT21" s="156">
        <v>19</v>
      </c>
      <c r="AU21" s="155">
        <f t="shared" si="15"/>
        <v>26170.913500000002</v>
      </c>
    </row>
    <row r="22" spans="1:47" s="118" customFormat="1" ht="16.5" customHeight="1">
      <c r="A22" s="141">
        <v>10</v>
      </c>
      <c r="B22" s="160" t="s">
        <v>44</v>
      </c>
      <c r="C22" s="160" t="s">
        <v>36</v>
      </c>
      <c r="D22" s="144" t="s">
        <v>56</v>
      </c>
      <c r="E22" s="160">
        <v>2</v>
      </c>
      <c r="F22" s="143" t="s">
        <v>87</v>
      </c>
      <c r="G22" s="146">
        <f t="shared" si="2"/>
        <v>0.38888888888888884</v>
      </c>
      <c r="H22" s="143">
        <v>17697</v>
      </c>
      <c r="I22" s="143">
        <v>4.1900000000000004</v>
      </c>
      <c r="J22" s="147">
        <v>18</v>
      </c>
      <c r="K22" s="147">
        <f t="shared" si="7"/>
        <v>74150.430000000008</v>
      </c>
      <c r="L22" s="143"/>
      <c r="M22" s="147">
        <v>7</v>
      </c>
      <c r="N22" s="147"/>
      <c r="O22" s="147">
        <f t="shared" si="3"/>
        <v>0</v>
      </c>
      <c r="P22" s="149">
        <f t="shared" si="8"/>
        <v>28836.278333333339</v>
      </c>
      <c r="Q22" s="149">
        <f t="shared" si="4"/>
        <v>0</v>
      </c>
      <c r="R22" s="147">
        <f t="shared" si="21"/>
        <v>7209.0695833333348</v>
      </c>
      <c r="S22" s="143"/>
      <c r="T22" s="161"/>
      <c r="U22" s="147"/>
      <c r="V22" s="143"/>
      <c r="W22" s="143"/>
      <c r="X22" s="143"/>
      <c r="Y22" s="147">
        <f>H22*20%/J22*S22*50%</f>
        <v>0</v>
      </c>
      <c r="Z22" s="147">
        <f>H22*20%/J22*T22</f>
        <v>0</v>
      </c>
      <c r="AA22" s="147">
        <f>(H22*20%/18*U22)*50%</f>
        <v>0</v>
      </c>
      <c r="AB22" s="149"/>
      <c r="AC22" s="162"/>
      <c r="AD22" s="162"/>
      <c r="AE22" s="163"/>
      <c r="AF22" s="163"/>
      <c r="AG22" s="163"/>
      <c r="AH22" s="163"/>
      <c r="AI22" s="163"/>
      <c r="AJ22" s="163"/>
      <c r="AK22" s="142"/>
      <c r="AL22" s="147">
        <v>3539</v>
      </c>
      <c r="AM22" s="147">
        <f t="shared" si="6"/>
        <v>3604.5347916666674</v>
      </c>
      <c r="AN22" s="149">
        <f t="shared" si="10"/>
        <v>43188.882708333338</v>
      </c>
      <c r="AO22" s="153"/>
      <c r="AP22" s="154">
        <f t="shared" si="11"/>
        <v>0.38888888888888884</v>
      </c>
      <c r="AQ22" s="155">
        <f t="shared" si="12"/>
        <v>7</v>
      </c>
      <c r="AR22" s="155">
        <f t="shared" si="13"/>
        <v>10813.604375000001</v>
      </c>
      <c r="AS22" s="154">
        <f t="shared" si="14"/>
        <v>0.38888888888888884</v>
      </c>
      <c r="AT22" s="156">
        <v>7</v>
      </c>
      <c r="AU22" s="155">
        <f t="shared" si="15"/>
        <v>8650.8834999999999</v>
      </c>
    </row>
    <row r="23" spans="1:47" s="118" customFormat="1" ht="16.5" customHeight="1">
      <c r="A23" s="141"/>
      <c r="B23" s="160" t="s">
        <v>81</v>
      </c>
      <c r="C23" s="160" t="s">
        <v>36</v>
      </c>
      <c r="D23" s="144" t="s">
        <v>56</v>
      </c>
      <c r="E23" s="160">
        <v>2</v>
      </c>
      <c r="F23" s="160" t="s">
        <v>87</v>
      </c>
      <c r="G23" s="146">
        <f t="shared" si="2"/>
        <v>0.33333333333333331</v>
      </c>
      <c r="H23" s="143">
        <v>17697</v>
      </c>
      <c r="I23" s="143">
        <v>4.1900000000000004</v>
      </c>
      <c r="J23" s="147">
        <v>18</v>
      </c>
      <c r="K23" s="147">
        <f t="shared" si="7"/>
        <v>74150.430000000008</v>
      </c>
      <c r="L23" s="143"/>
      <c r="M23" s="147">
        <v>6</v>
      </c>
      <c r="N23" s="147"/>
      <c r="O23" s="147">
        <f t="shared" si="3"/>
        <v>0</v>
      </c>
      <c r="P23" s="149">
        <f t="shared" si="8"/>
        <v>24716.810000000005</v>
      </c>
      <c r="Q23" s="149">
        <f t="shared" si="4"/>
        <v>0</v>
      </c>
      <c r="R23" s="147">
        <f t="shared" si="21"/>
        <v>6179.2025000000012</v>
      </c>
      <c r="S23" s="143"/>
      <c r="T23" s="161"/>
      <c r="U23" s="147"/>
      <c r="V23" s="143"/>
      <c r="W23" s="143"/>
      <c r="X23" s="143"/>
      <c r="Y23" s="147">
        <f t="shared" ref="Y23:Y36" si="22">H23*20%/J23*S23*50%</f>
        <v>0</v>
      </c>
      <c r="Z23" s="147">
        <f>H23*20%/J23*T23</f>
        <v>0</v>
      </c>
      <c r="AA23" s="147">
        <f t="shared" ref="AA23:AA36" si="23">(H23*20%/18*U23)*50%</f>
        <v>0</v>
      </c>
      <c r="AB23" s="149"/>
      <c r="AC23" s="162"/>
      <c r="AD23" s="162"/>
      <c r="AE23" s="163"/>
      <c r="AF23" s="163"/>
      <c r="AG23" s="163"/>
      <c r="AH23" s="163"/>
      <c r="AI23" s="163"/>
      <c r="AJ23" s="163"/>
      <c r="AK23" s="142"/>
      <c r="AL23" s="142"/>
      <c r="AM23" s="147">
        <f t="shared" si="6"/>
        <v>3089.6012500000006</v>
      </c>
      <c r="AN23" s="149">
        <f t="shared" si="10"/>
        <v>33985.613750000004</v>
      </c>
      <c r="AO23" s="153"/>
      <c r="AP23" s="154">
        <f t="shared" si="11"/>
        <v>0.33333333333333331</v>
      </c>
      <c r="AQ23" s="155">
        <f t="shared" si="12"/>
        <v>6</v>
      </c>
      <c r="AR23" s="155">
        <f t="shared" si="13"/>
        <v>9268.8037500000009</v>
      </c>
      <c r="AS23" s="156">
        <f t="shared" si="14"/>
        <v>0</v>
      </c>
      <c r="AT23" s="156"/>
      <c r="AU23" s="156">
        <f t="shared" si="15"/>
        <v>0</v>
      </c>
    </row>
    <row r="24" spans="1:47" s="118" customFormat="1" ht="16.5" customHeight="1">
      <c r="A24" s="141">
        <v>11</v>
      </c>
      <c r="B24" s="160" t="s">
        <v>47</v>
      </c>
      <c r="C24" s="160" t="s">
        <v>36</v>
      </c>
      <c r="D24" s="144" t="s">
        <v>56</v>
      </c>
      <c r="E24" s="160">
        <v>1</v>
      </c>
      <c r="F24" s="160" t="s">
        <v>87</v>
      </c>
      <c r="G24" s="146">
        <f t="shared" si="2"/>
        <v>0.83333333333333326</v>
      </c>
      <c r="H24" s="143">
        <v>17697</v>
      </c>
      <c r="I24" s="143">
        <v>4.1399999999999997</v>
      </c>
      <c r="J24" s="147">
        <v>18</v>
      </c>
      <c r="K24" s="147">
        <f t="shared" si="7"/>
        <v>73265.579999999987</v>
      </c>
      <c r="L24" s="143"/>
      <c r="M24" s="147">
        <v>15</v>
      </c>
      <c r="N24" s="147"/>
      <c r="O24" s="147">
        <f t="shared" si="3"/>
        <v>0</v>
      </c>
      <c r="P24" s="149">
        <f t="shared" si="8"/>
        <v>61054.649999999994</v>
      </c>
      <c r="Q24" s="149">
        <f t="shared" si="4"/>
        <v>0</v>
      </c>
      <c r="R24" s="147">
        <f t="shared" ref="R24" si="24">(O24+P24+Q24)*0.25</f>
        <v>15263.662499999999</v>
      </c>
      <c r="S24" s="143"/>
      <c r="T24" s="161"/>
      <c r="U24" s="147"/>
      <c r="V24" s="143"/>
      <c r="W24" s="143"/>
      <c r="X24" s="143"/>
      <c r="Y24" s="147">
        <f t="shared" si="22"/>
        <v>0</v>
      </c>
      <c r="Z24" s="147"/>
      <c r="AA24" s="147">
        <f t="shared" si="23"/>
        <v>0</v>
      </c>
      <c r="AB24" s="149"/>
      <c r="AC24" s="162"/>
      <c r="AD24" s="162"/>
      <c r="AE24" s="163"/>
      <c r="AF24" s="163"/>
      <c r="AG24" s="163">
        <v>2655</v>
      </c>
      <c r="AH24" s="163"/>
      <c r="AI24" s="163"/>
      <c r="AJ24" s="163"/>
      <c r="AK24" s="142"/>
      <c r="AL24" s="142">
        <v>3539</v>
      </c>
      <c r="AM24" s="147">
        <f t="shared" si="6"/>
        <v>7631.8312500000002</v>
      </c>
      <c r="AN24" s="149">
        <f t="shared" si="10"/>
        <v>90144.143750000003</v>
      </c>
      <c r="AO24" s="153"/>
      <c r="AP24" s="154">
        <f t="shared" si="11"/>
        <v>0.83333333333333326</v>
      </c>
      <c r="AQ24" s="155">
        <f t="shared" si="12"/>
        <v>15</v>
      </c>
      <c r="AR24" s="155">
        <f t="shared" si="13"/>
        <v>22895.493749999994</v>
      </c>
      <c r="AS24" s="156">
        <f t="shared" si="14"/>
        <v>0</v>
      </c>
      <c r="AT24" s="156"/>
      <c r="AU24" s="156">
        <f t="shared" si="15"/>
        <v>0</v>
      </c>
    </row>
    <row r="25" spans="1:47" s="118" customFormat="1" ht="16.5" customHeight="1">
      <c r="A25" s="141">
        <v>12</v>
      </c>
      <c r="B25" s="160" t="s">
        <v>46</v>
      </c>
      <c r="C25" s="169" t="s">
        <v>52</v>
      </c>
      <c r="D25" s="144" t="s">
        <v>76</v>
      </c>
      <c r="E25" s="169">
        <v>33</v>
      </c>
      <c r="F25" s="169" t="s">
        <v>45</v>
      </c>
      <c r="G25" s="146">
        <f t="shared" si="2"/>
        <v>0.38888888888888884</v>
      </c>
      <c r="H25" s="143">
        <v>17697</v>
      </c>
      <c r="I25" s="143">
        <v>4.29</v>
      </c>
      <c r="J25" s="147">
        <v>18</v>
      </c>
      <c r="K25" s="147">
        <f t="shared" si="7"/>
        <v>75920.13</v>
      </c>
      <c r="L25" s="143"/>
      <c r="M25" s="147">
        <v>7</v>
      </c>
      <c r="N25" s="147"/>
      <c r="O25" s="147">
        <f t="shared" si="3"/>
        <v>0</v>
      </c>
      <c r="P25" s="149">
        <f t="shared" si="8"/>
        <v>29524.494999999999</v>
      </c>
      <c r="Q25" s="149">
        <f t="shared" si="4"/>
        <v>0</v>
      </c>
      <c r="R25" s="147">
        <f t="shared" si="21"/>
        <v>7381.1237499999997</v>
      </c>
      <c r="S25" s="143"/>
      <c r="T25" s="161"/>
      <c r="U25" s="147"/>
      <c r="V25" s="143"/>
      <c r="W25" s="143"/>
      <c r="X25" s="143"/>
      <c r="Y25" s="147">
        <f t="shared" si="22"/>
        <v>0</v>
      </c>
      <c r="Z25" s="147">
        <f>H25*20%/J25*T25</f>
        <v>0</v>
      </c>
      <c r="AA25" s="147">
        <f t="shared" si="23"/>
        <v>0</v>
      </c>
      <c r="AB25" s="149"/>
      <c r="AC25" s="162"/>
      <c r="AD25" s="162"/>
      <c r="AE25" s="163"/>
      <c r="AF25" s="163"/>
      <c r="AG25" s="163">
        <v>2655</v>
      </c>
      <c r="AH25" s="163"/>
      <c r="AI25" s="163"/>
      <c r="AJ25" s="163"/>
      <c r="AK25" s="142">
        <v>1770</v>
      </c>
      <c r="AL25" s="142"/>
      <c r="AM25" s="147">
        <f t="shared" si="6"/>
        <v>3690.5618750000003</v>
      </c>
      <c r="AN25" s="149">
        <f t="shared" si="10"/>
        <v>45021.180625000001</v>
      </c>
      <c r="AO25" s="153"/>
      <c r="AP25" s="154">
        <f t="shared" si="11"/>
        <v>0.38888888888888884</v>
      </c>
      <c r="AQ25" s="155">
        <f t="shared" si="12"/>
        <v>7</v>
      </c>
      <c r="AR25" s="155">
        <f t="shared" si="13"/>
        <v>11071.685625000002</v>
      </c>
      <c r="AS25" s="156">
        <f t="shared" si="14"/>
        <v>0</v>
      </c>
      <c r="AT25" s="156"/>
      <c r="AU25" s="156">
        <f t="shared" si="15"/>
        <v>0</v>
      </c>
    </row>
    <row r="26" spans="1:47" s="118" customFormat="1" ht="16.5" customHeight="1">
      <c r="A26" s="141"/>
      <c r="B26" s="160" t="s">
        <v>37</v>
      </c>
      <c r="C26" s="160" t="s">
        <v>52</v>
      </c>
      <c r="D26" s="144" t="s">
        <v>109</v>
      </c>
      <c r="E26" s="160">
        <v>33</v>
      </c>
      <c r="F26" s="160" t="s">
        <v>87</v>
      </c>
      <c r="G26" s="146">
        <f t="shared" si="2"/>
        <v>0.33333333333333331</v>
      </c>
      <c r="H26" s="143">
        <v>17697</v>
      </c>
      <c r="I26" s="143">
        <v>3.73</v>
      </c>
      <c r="J26" s="147">
        <v>18</v>
      </c>
      <c r="K26" s="147">
        <f t="shared" si="7"/>
        <v>66009.81</v>
      </c>
      <c r="L26" s="143">
        <v>6</v>
      </c>
      <c r="M26" s="149"/>
      <c r="N26" s="149"/>
      <c r="O26" s="147">
        <f t="shared" si="3"/>
        <v>22003.27</v>
      </c>
      <c r="P26" s="149">
        <f t="shared" si="8"/>
        <v>0</v>
      </c>
      <c r="Q26" s="149">
        <f t="shared" si="4"/>
        <v>0</v>
      </c>
      <c r="R26" s="147">
        <f t="shared" si="21"/>
        <v>5500.8175000000001</v>
      </c>
      <c r="S26" s="162"/>
      <c r="T26" s="161"/>
      <c r="U26" s="162"/>
      <c r="V26" s="162"/>
      <c r="W26" s="162"/>
      <c r="X26" s="162"/>
      <c r="Y26" s="147">
        <f t="shared" si="22"/>
        <v>0</v>
      </c>
      <c r="Z26" s="147">
        <f>H26*20%/J26*T26</f>
        <v>0</v>
      </c>
      <c r="AA26" s="147">
        <f t="shared" si="23"/>
        <v>0</v>
      </c>
      <c r="AB26" s="149"/>
      <c r="AC26" s="162"/>
      <c r="AD26" s="162"/>
      <c r="AE26" s="163"/>
      <c r="AF26" s="163"/>
      <c r="AG26" s="163"/>
      <c r="AH26" s="163"/>
      <c r="AI26" s="163"/>
      <c r="AJ26" s="163"/>
      <c r="AK26" s="142"/>
      <c r="AL26" s="142"/>
      <c r="AM26" s="147">
        <f t="shared" si="6"/>
        <v>2750.4087500000005</v>
      </c>
      <c r="AN26" s="149">
        <f t="shared" si="10"/>
        <v>30254.496250000004</v>
      </c>
      <c r="AO26" s="153"/>
      <c r="AP26" s="154">
        <f t="shared" si="11"/>
        <v>0.33333333333333331</v>
      </c>
      <c r="AQ26" s="155">
        <f t="shared" si="12"/>
        <v>6</v>
      </c>
      <c r="AR26" s="155">
        <f t="shared" si="13"/>
        <v>8251.2262499999997</v>
      </c>
      <c r="AS26" s="156">
        <f t="shared" si="14"/>
        <v>0</v>
      </c>
      <c r="AT26" s="156"/>
      <c r="AU26" s="156">
        <f t="shared" si="15"/>
        <v>0</v>
      </c>
    </row>
    <row r="27" spans="1:47" s="118" customFormat="1" ht="16.5" customHeight="1">
      <c r="A27" s="141">
        <v>13</v>
      </c>
      <c r="B27" s="160" t="s">
        <v>46</v>
      </c>
      <c r="C27" s="160" t="s">
        <v>36</v>
      </c>
      <c r="D27" s="144" t="s">
        <v>56</v>
      </c>
      <c r="E27" s="160">
        <v>1</v>
      </c>
      <c r="F27" s="160" t="s">
        <v>87</v>
      </c>
      <c r="G27" s="146">
        <f t="shared" si="2"/>
        <v>0.33333333333333331</v>
      </c>
      <c r="H27" s="143">
        <v>17697</v>
      </c>
      <c r="I27" s="143">
        <v>4.1399999999999997</v>
      </c>
      <c r="J27" s="147">
        <v>18</v>
      </c>
      <c r="K27" s="147">
        <f t="shared" si="7"/>
        <v>73265.579999999987</v>
      </c>
      <c r="L27" s="143"/>
      <c r="M27" s="149">
        <v>6</v>
      </c>
      <c r="N27" s="149"/>
      <c r="O27" s="147">
        <f t="shared" si="3"/>
        <v>0</v>
      </c>
      <c r="P27" s="149">
        <f t="shared" si="8"/>
        <v>24421.859999999997</v>
      </c>
      <c r="Q27" s="149">
        <f t="shared" si="4"/>
        <v>0</v>
      </c>
      <c r="R27" s="147">
        <f t="shared" si="21"/>
        <v>6105.4649999999992</v>
      </c>
      <c r="S27" s="162"/>
      <c r="T27" s="161"/>
      <c r="U27" s="162"/>
      <c r="V27" s="162"/>
      <c r="W27" s="162"/>
      <c r="X27" s="162"/>
      <c r="Y27" s="147">
        <f t="shared" si="22"/>
        <v>0</v>
      </c>
      <c r="Z27" s="147">
        <f>H27*20%/J27*T27</f>
        <v>0</v>
      </c>
      <c r="AA27" s="147">
        <f t="shared" si="23"/>
        <v>0</v>
      </c>
      <c r="AB27" s="149"/>
      <c r="AC27" s="162"/>
      <c r="AD27" s="162"/>
      <c r="AE27" s="163"/>
      <c r="AF27" s="163"/>
      <c r="AG27" s="163">
        <v>2655</v>
      </c>
      <c r="AH27" s="163"/>
      <c r="AI27" s="163"/>
      <c r="AJ27" s="163"/>
      <c r="AK27" s="142">
        <v>1769</v>
      </c>
      <c r="AL27" s="147">
        <v>3539</v>
      </c>
      <c r="AM27" s="147">
        <f t="shared" si="6"/>
        <v>3052.7325000000001</v>
      </c>
      <c r="AN27" s="149">
        <f t="shared" si="10"/>
        <v>41543.057499999995</v>
      </c>
      <c r="AO27" s="153"/>
      <c r="AP27" s="154">
        <f t="shared" si="11"/>
        <v>0.33333333333333331</v>
      </c>
      <c r="AQ27" s="155">
        <f t="shared" si="12"/>
        <v>6</v>
      </c>
      <c r="AR27" s="155">
        <f t="shared" si="13"/>
        <v>9158.1974999999984</v>
      </c>
      <c r="AS27" s="156">
        <f t="shared" si="14"/>
        <v>0</v>
      </c>
      <c r="AT27" s="156"/>
      <c r="AU27" s="156">
        <f t="shared" si="15"/>
        <v>0</v>
      </c>
    </row>
    <row r="28" spans="1:47" s="118" customFormat="1" ht="16.5" customHeight="1">
      <c r="A28" s="141"/>
      <c r="B28" s="160" t="s">
        <v>110</v>
      </c>
      <c r="C28" s="160" t="s">
        <v>36</v>
      </c>
      <c r="D28" s="144" t="s">
        <v>56</v>
      </c>
      <c r="E28" s="160">
        <v>1</v>
      </c>
      <c r="F28" s="160" t="s">
        <v>87</v>
      </c>
      <c r="G28" s="146">
        <f t="shared" si="2"/>
        <v>0.1111111111111111</v>
      </c>
      <c r="H28" s="143">
        <v>17697</v>
      </c>
      <c r="I28" s="143">
        <v>4.1399999999999997</v>
      </c>
      <c r="J28" s="147">
        <v>18</v>
      </c>
      <c r="K28" s="147">
        <f t="shared" ref="K28" si="25">H28*I28</f>
        <v>73265.579999999987</v>
      </c>
      <c r="L28" s="143"/>
      <c r="M28" s="149">
        <v>2</v>
      </c>
      <c r="N28" s="149"/>
      <c r="O28" s="147">
        <f t="shared" ref="O28" si="26">K28/J28*L28</f>
        <v>0</v>
      </c>
      <c r="P28" s="149">
        <f t="shared" ref="P28" si="27">K28/J28*M28</f>
        <v>8140.619999999999</v>
      </c>
      <c r="Q28" s="149">
        <f t="shared" ref="Q28" si="28">K28/J28*N28</f>
        <v>0</v>
      </c>
      <c r="R28" s="147">
        <f t="shared" ref="R28" si="29">(O28+P28+Q28)*0.25</f>
        <v>2035.1549999999997</v>
      </c>
      <c r="S28" s="162"/>
      <c r="T28" s="161"/>
      <c r="U28" s="162"/>
      <c r="V28" s="162"/>
      <c r="W28" s="162"/>
      <c r="X28" s="162"/>
      <c r="Y28" s="147">
        <f t="shared" si="22"/>
        <v>0</v>
      </c>
      <c r="Z28" s="147"/>
      <c r="AA28" s="147">
        <f t="shared" si="23"/>
        <v>0</v>
      </c>
      <c r="AB28" s="149"/>
      <c r="AC28" s="162"/>
      <c r="AD28" s="162"/>
      <c r="AE28" s="163"/>
      <c r="AF28" s="163"/>
      <c r="AG28" s="163"/>
      <c r="AH28" s="163"/>
      <c r="AI28" s="163"/>
      <c r="AJ28" s="163"/>
      <c r="AK28" s="142"/>
      <c r="AL28" s="147"/>
      <c r="AM28" s="147">
        <f t="shared" si="6"/>
        <v>1017.5774999999999</v>
      </c>
      <c r="AN28" s="149">
        <f t="shared" si="10"/>
        <v>11193.352499999997</v>
      </c>
      <c r="AO28" s="153"/>
      <c r="AP28" s="154">
        <f t="shared" si="11"/>
        <v>0.1111111111111111</v>
      </c>
      <c r="AQ28" s="155">
        <f t="shared" si="12"/>
        <v>2</v>
      </c>
      <c r="AR28" s="155">
        <f t="shared" si="13"/>
        <v>3052.7324999999992</v>
      </c>
      <c r="AS28" s="156">
        <f t="shared" si="14"/>
        <v>0</v>
      </c>
      <c r="AT28" s="156"/>
      <c r="AU28" s="156">
        <f t="shared" si="15"/>
        <v>0</v>
      </c>
    </row>
    <row r="29" spans="1:47" s="118" customFormat="1" ht="16.5" customHeight="1">
      <c r="A29" s="141">
        <v>14</v>
      </c>
      <c r="B29" s="160" t="s">
        <v>41</v>
      </c>
      <c r="C29" s="160" t="s">
        <v>36</v>
      </c>
      <c r="D29" s="144" t="s">
        <v>53</v>
      </c>
      <c r="E29" s="160">
        <v>20</v>
      </c>
      <c r="F29" s="169" t="s">
        <v>40</v>
      </c>
      <c r="G29" s="146">
        <f t="shared" si="2"/>
        <v>0.55555555555555558</v>
      </c>
      <c r="H29" s="143">
        <v>17697</v>
      </c>
      <c r="I29" s="143">
        <v>5.12</v>
      </c>
      <c r="J29" s="147">
        <v>18</v>
      </c>
      <c r="K29" s="147">
        <f t="shared" si="7"/>
        <v>90608.639999999999</v>
      </c>
      <c r="L29" s="143"/>
      <c r="M29" s="149">
        <v>10</v>
      </c>
      <c r="N29" s="149"/>
      <c r="O29" s="147">
        <f t="shared" si="3"/>
        <v>0</v>
      </c>
      <c r="P29" s="149">
        <f t="shared" si="8"/>
        <v>50338.133333333331</v>
      </c>
      <c r="Q29" s="149">
        <f t="shared" si="4"/>
        <v>0</v>
      </c>
      <c r="R29" s="147">
        <f t="shared" si="21"/>
        <v>12584.533333333333</v>
      </c>
      <c r="S29" s="163"/>
      <c r="T29" s="161"/>
      <c r="U29" s="163">
        <v>10</v>
      </c>
      <c r="V29" s="162"/>
      <c r="W29" s="162"/>
      <c r="X29" s="162"/>
      <c r="Y29" s="147">
        <f t="shared" si="22"/>
        <v>0</v>
      </c>
      <c r="Z29" s="147">
        <f>H29*20%/J29*T29</f>
        <v>0</v>
      </c>
      <c r="AA29" s="147">
        <f t="shared" si="23"/>
        <v>983.16666666666663</v>
      </c>
      <c r="AB29" s="149"/>
      <c r="AC29" s="162"/>
      <c r="AD29" s="162"/>
      <c r="AE29" s="163"/>
      <c r="AF29" s="163"/>
      <c r="AG29" s="163"/>
      <c r="AH29" s="163"/>
      <c r="AI29" s="163"/>
      <c r="AJ29" s="163"/>
      <c r="AK29" s="142"/>
      <c r="AL29" s="147"/>
      <c r="AM29" s="147">
        <f t="shared" si="6"/>
        <v>6292.2666666666664</v>
      </c>
      <c r="AN29" s="149">
        <f t="shared" si="10"/>
        <v>70198.099999999991</v>
      </c>
      <c r="AO29" s="153"/>
      <c r="AP29" s="154">
        <f t="shared" si="11"/>
        <v>0.55555555555555558</v>
      </c>
      <c r="AQ29" s="155">
        <f t="shared" si="12"/>
        <v>10</v>
      </c>
      <c r="AR29" s="155">
        <f t="shared" si="13"/>
        <v>18876.8</v>
      </c>
      <c r="AS29" s="156">
        <f t="shared" si="14"/>
        <v>0</v>
      </c>
      <c r="AT29" s="156"/>
      <c r="AU29" s="156">
        <f t="shared" si="15"/>
        <v>0</v>
      </c>
    </row>
    <row r="30" spans="1:47" s="118" customFormat="1" ht="16.5" customHeight="1">
      <c r="A30" s="141"/>
      <c r="B30" s="160" t="s">
        <v>80</v>
      </c>
      <c r="C30" s="160" t="s">
        <v>36</v>
      </c>
      <c r="D30" s="143" t="s">
        <v>107</v>
      </c>
      <c r="E30" s="158">
        <v>0</v>
      </c>
      <c r="F30" s="160" t="s">
        <v>87</v>
      </c>
      <c r="G30" s="146">
        <f t="shared" si="2"/>
        <v>0.27777777777777779</v>
      </c>
      <c r="H30" s="143">
        <v>17697</v>
      </c>
      <c r="I30" s="143">
        <v>4.0999999999999996</v>
      </c>
      <c r="J30" s="147">
        <v>18</v>
      </c>
      <c r="K30" s="147">
        <f t="shared" si="7"/>
        <v>72557.7</v>
      </c>
      <c r="L30" s="143"/>
      <c r="M30" s="149">
        <v>5</v>
      </c>
      <c r="N30" s="149"/>
      <c r="O30" s="147">
        <f t="shared" si="3"/>
        <v>0</v>
      </c>
      <c r="P30" s="149">
        <f t="shared" si="8"/>
        <v>20154.916666666664</v>
      </c>
      <c r="Q30" s="149">
        <f t="shared" si="4"/>
        <v>0</v>
      </c>
      <c r="R30" s="147">
        <f t="shared" si="21"/>
        <v>5038.7291666666661</v>
      </c>
      <c r="S30" s="163"/>
      <c r="T30" s="161"/>
      <c r="U30" s="163">
        <v>5</v>
      </c>
      <c r="V30" s="162"/>
      <c r="W30" s="162"/>
      <c r="X30" s="162"/>
      <c r="Y30" s="147">
        <f t="shared" si="22"/>
        <v>0</v>
      </c>
      <c r="Z30" s="147">
        <f>H30*20%/J30*T30</f>
        <v>0</v>
      </c>
      <c r="AA30" s="147">
        <f t="shared" si="23"/>
        <v>491.58333333333331</v>
      </c>
      <c r="AB30" s="149"/>
      <c r="AC30" s="162"/>
      <c r="AD30" s="162"/>
      <c r="AE30" s="163"/>
      <c r="AF30" s="163"/>
      <c r="AG30" s="163"/>
      <c r="AH30" s="163"/>
      <c r="AI30" s="163"/>
      <c r="AJ30" s="163"/>
      <c r="AK30" s="142"/>
      <c r="AL30" s="147"/>
      <c r="AM30" s="147">
        <f t="shared" si="6"/>
        <v>2519.364583333333</v>
      </c>
      <c r="AN30" s="149">
        <f t="shared" si="10"/>
        <v>28204.593749999993</v>
      </c>
      <c r="AO30" s="153"/>
      <c r="AP30" s="154">
        <f t="shared" si="11"/>
        <v>0.27777777777777779</v>
      </c>
      <c r="AQ30" s="155">
        <f t="shared" si="12"/>
        <v>5</v>
      </c>
      <c r="AR30" s="155">
        <f t="shared" si="13"/>
        <v>7558.09375</v>
      </c>
      <c r="AS30" s="156">
        <f t="shared" si="14"/>
        <v>0</v>
      </c>
      <c r="AT30" s="156"/>
      <c r="AU30" s="156">
        <f t="shared" si="15"/>
        <v>0</v>
      </c>
    </row>
    <row r="31" spans="1:47" s="118" customFormat="1" ht="16.5" customHeight="1">
      <c r="A31" s="141"/>
      <c r="B31" s="170" t="s">
        <v>49</v>
      </c>
      <c r="C31" s="143" t="s">
        <v>36</v>
      </c>
      <c r="D31" s="143" t="s">
        <v>107</v>
      </c>
      <c r="E31" s="158">
        <v>0</v>
      </c>
      <c r="F31" s="169" t="s">
        <v>87</v>
      </c>
      <c r="G31" s="146">
        <f t="shared" si="2"/>
        <v>1.2777777777777777</v>
      </c>
      <c r="H31" s="143">
        <v>17697</v>
      </c>
      <c r="I31" s="143">
        <v>4.0999999999999996</v>
      </c>
      <c r="J31" s="147">
        <v>18</v>
      </c>
      <c r="K31" s="147">
        <f t="shared" si="7"/>
        <v>72557.7</v>
      </c>
      <c r="L31" s="142">
        <v>8</v>
      </c>
      <c r="M31" s="149">
        <v>15</v>
      </c>
      <c r="N31" s="149"/>
      <c r="O31" s="147">
        <f t="shared" si="3"/>
        <v>32247.866666666665</v>
      </c>
      <c r="P31" s="149">
        <f t="shared" si="8"/>
        <v>60464.75</v>
      </c>
      <c r="Q31" s="149">
        <f t="shared" si="4"/>
        <v>0</v>
      </c>
      <c r="R31" s="147">
        <f t="shared" si="21"/>
        <v>23178.154166666667</v>
      </c>
      <c r="S31" s="163">
        <v>3</v>
      </c>
      <c r="T31" s="161"/>
      <c r="U31" s="163">
        <v>15</v>
      </c>
      <c r="V31" s="162"/>
      <c r="W31" s="162"/>
      <c r="X31" s="162"/>
      <c r="Y31" s="147">
        <f t="shared" si="22"/>
        <v>294.95</v>
      </c>
      <c r="Z31" s="147"/>
      <c r="AA31" s="147">
        <f t="shared" si="23"/>
        <v>1474.75</v>
      </c>
      <c r="AB31" s="149"/>
      <c r="AC31" s="162"/>
      <c r="AD31" s="162"/>
      <c r="AE31" s="163"/>
      <c r="AF31" s="163"/>
      <c r="AG31" s="163"/>
      <c r="AH31" s="163"/>
      <c r="AI31" s="163"/>
      <c r="AJ31" s="163"/>
      <c r="AK31" s="142"/>
      <c r="AL31" s="147"/>
      <c r="AM31" s="147">
        <f t="shared" si="6"/>
        <v>11589.077083333335</v>
      </c>
      <c r="AN31" s="149">
        <f t="shared" si="10"/>
        <v>129249.54791666668</v>
      </c>
      <c r="AO31" s="153"/>
      <c r="AP31" s="154">
        <f t="shared" si="11"/>
        <v>1.2777777777777777</v>
      </c>
      <c r="AQ31" s="155">
        <f t="shared" si="12"/>
        <v>23</v>
      </c>
      <c r="AR31" s="155">
        <f t="shared" si="13"/>
        <v>34767.231250000004</v>
      </c>
      <c r="AS31" s="156">
        <f t="shared" si="14"/>
        <v>0</v>
      </c>
      <c r="AT31" s="156"/>
      <c r="AU31" s="156">
        <f t="shared" si="15"/>
        <v>0</v>
      </c>
    </row>
    <row r="32" spans="1:47" s="118" customFormat="1" ht="16.5" customHeight="1">
      <c r="A32" s="141"/>
      <c r="B32" s="143" t="s">
        <v>48</v>
      </c>
      <c r="C32" s="143" t="s">
        <v>36</v>
      </c>
      <c r="D32" s="143" t="s">
        <v>107</v>
      </c>
      <c r="E32" s="158">
        <v>0</v>
      </c>
      <c r="F32" s="160" t="s">
        <v>87</v>
      </c>
      <c r="G32" s="146">
        <f t="shared" si="2"/>
        <v>0.27777777777777779</v>
      </c>
      <c r="H32" s="143">
        <v>17697</v>
      </c>
      <c r="I32" s="143">
        <v>4.0999999999999996</v>
      </c>
      <c r="J32" s="147">
        <v>18</v>
      </c>
      <c r="K32" s="147">
        <f t="shared" si="7"/>
        <v>72557.7</v>
      </c>
      <c r="L32" s="142"/>
      <c r="M32" s="149">
        <v>5</v>
      </c>
      <c r="N32" s="149"/>
      <c r="O32" s="147">
        <f t="shared" si="3"/>
        <v>0</v>
      </c>
      <c r="P32" s="149">
        <f t="shared" si="8"/>
        <v>20154.916666666664</v>
      </c>
      <c r="Q32" s="149">
        <f t="shared" si="4"/>
        <v>0</v>
      </c>
      <c r="R32" s="147">
        <f t="shared" si="21"/>
        <v>5038.7291666666661</v>
      </c>
      <c r="S32" s="163"/>
      <c r="T32" s="162"/>
      <c r="U32" s="163">
        <v>5</v>
      </c>
      <c r="V32" s="162"/>
      <c r="W32" s="162"/>
      <c r="X32" s="162"/>
      <c r="Y32" s="147">
        <f t="shared" si="22"/>
        <v>0</v>
      </c>
      <c r="Z32" s="147"/>
      <c r="AA32" s="147">
        <f t="shared" si="23"/>
        <v>491.58333333333331</v>
      </c>
      <c r="AB32" s="149"/>
      <c r="AC32" s="162"/>
      <c r="AD32" s="162"/>
      <c r="AE32" s="163"/>
      <c r="AF32" s="163"/>
      <c r="AG32" s="163"/>
      <c r="AH32" s="163"/>
      <c r="AI32" s="163"/>
      <c r="AJ32" s="163"/>
      <c r="AK32" s="142"/>
      <c r="AL32" s="142"/>
      <c r="AM32" s="147">
        <f t="shared" si="6"/>
        <v>2519.364583333333</v>
      </c>
      <c r="AN32" s="149">
        <f t="shared" si="10"/>
        <v>28204.593749999993</v>
      </c>
      <c r="AO32" s="153"/>
      <c r="AP32" s="154">
        <f t="shared" si="11"/>
        <v>0.27777777777777779</v>
      </c>
      <c r="AQ32" s="155">
        <f t="shared" si="12"/>
        <v>5</v>
      </c>
      <c r="AR32" s="155">
        <f t="shared" si="13"/>
        <v>7558.09375</v>
      </c>
      <c r="AS32" s="156">
        <f t="shared" si="14"/>
        <v>0</v>
      </c>
      <c r="AT32" s="156"/>
      <c r="AU32" s="156">
        <f t="shared" si="15"/>
        <v>0</v>
      </c>
    </row>
    <row r="33" spans="1:47" s="118" customFormat="1" ht="16.5" customHeight="1">
      <c r="A33" s="141"/>
      <c r="B33" s="170" t="s">
        <v>42</v>
      </c>
      <c r="C33" s="143" t="s">
        <v>36</v>
      </c>
      <c r="D33" s="143" t="s">
        <v>107</v>
      </c>
      <c r="E33" s="142">
        <v>0</v>
      </c>
      <c r="F33" s="143" t="s">
        <v>89</v>
      </c>
      <c r="G33" s="146">
        <f t="shared" si="2"/>
        <v>0.33333333333333331</v>
      </c>
      <c r="H33" s="147">
        <v>17697</v>
      </c>
      <c r="I33" s="143">
        <v>4.0999999999999996</v>
      </c>
      <c r="J33" s="147">
        <v>18</v>
      </c>
      <c r="K33" s="147">
        <f t="shared" si="7"/>
        <v>72557.7</v>
      </c>
      <c r="L33" s="149"/>
      <c r="M33" s="149">
        <v>6</v>
      </c>
      <c r="N33" s="149"/>
      <c r="O33" s="147">
        <f t="shared" si="3"/>
        <v>0</v>
      </c>
      <c r="P33" s="149">
        <f t="shared" si="8"/>
        <v>24185.899999999998</v>
      </c>
      <c r="Q33" s="149">
        <f t="shared" si="4"/>
        <v>0</v>
      </c>
      <c r="R33" s="147">
        <f t="shared" si="21"/>
        <v>6046.4749999999995</v>
      </c>
      <c r="S33" s="163"/>
      <c r="T33" s="149"/>
      <c r="U33" s="163">
        <v>6</v>
      </c>
      <c r="V33" s="149"/>
      <c r="W33" s="149"/>
      <c r="X33" s="149"/>
      <c r="Y33" s="147">
        <f t="shared" si="22"/>
        <v>0</v>
      </c>
      <c r="Z33" s="147"/>
      <c r="AA33" s="147">
        <f t="shared" si="23"/>
        <v>589.9</v>
      </c>
      <c r="AB33" s="149"/>
      <c r="AC33" s="149"/>
      <c r="AD33" s="149"/>
      <c r="AE33" s="163"/>
      <c r="AF33" s="163"/>
      <c r="AG33" s="163"/>
      <c r="AH33" s="163"/>
      <c r="AI33" s="163"/>
      <c r="AJ33" s="163"/>
      <c r="AK33" s="149"/>
      <c r="AL33" s="147"/>
      <c r="AM33" s="147">
        <f t="shared" si="6"/>
        <v>3023.2374999999997</v>
      </c>
      <c r="AN33" s="149">
        <f t="shared" si="10"/>
        <v>33845.512499999997</v>
      </c>
      <c r="AO33" s="153"/>
      <c r="AP33" s="154">
        <f t="shared" si="11"/>
        <v>0.33333333333333331</v>
      </c>
      <c r="AQ33" s="155">
        <f t="shared" si="12"/>
        <v>6</v>
      </c>
      <c r="AR33" s="155">
        <f t="shared" si="13"/>
        <v>9069.7125000000015</v>
      </c>
      <c r="AS33" s="156">
        <f t="shared" si="14"/>
        <v>0</v>
      </c>
      <c r="AT33" s="156"/>
      <c r="AU33" s="156">
        <f t="shared" si="15"/>
        <v>0</v>
      </c>
    </row>
    <row r="34" spans="1:47" s="118" customFormat="1" ht="16.5" customHeight="1">
      <c r="A34" s="141"/>
      <c r="B34" s="164" t="s">
        <v>90</v>
      </c>
      <c r="C34" s="143" t="s">
        <v>36</v>
      </c>
      <c r="D34" s="143" t="s">
        <v>107</v>
      </c>
      <c r="E34" s="142">
        <v>0</v>
      </c>
      <c r="F34" s="160" t="s">
        <v>87</v>
      </c>
      <c r="G34" s="146">
        <f t="shared" si="2"/>
        <v>0.5</v>
      </c>
      <c r="H34" s="143">
        <v>17697</v>
      </c>
      <c r="I34" s="143">
        <v>4.0999999999999996</v>
      </c>
      <c r="J34" s="147">
        <v>18</v>
      </c>
      <c r="K34" s="147">
        <f t="shared" si="7"/>
        <v>72557.7</v>
      </c>
      <c r="L34" s="142"/>
      <c r="M34" s="149">
        <v>9</v>
      </c>
      <c r="N34" s="149"/>
      <c r="O34" s="147">
        <f t="shared" si="3"/>
        <v>0</v>
      </c>
      <c r="P34" s="149">
        <f t="shared" si="8"/>
        <v>36278.85</v>
      </c>
      <c r="Q34" s="149">
        <f t="shared" si="4"/>
        <v>0</v>
      </c>
      <c r="R34" s="147">
        <f t="shared" si="21"/>
        <v>9069.7124999999996</v>
      </c>
      <c r="S34" s="163"/>
      <c r="T34" s="149"/>
      <c r="U34" s="162"/>
      <c r="V34" s="162"/>
      <c r="W34" s="162"/>
      <c r="X34" s="162"/>
      <c r="Y34" s="147">
        <f t="shared" si="22"/>
        <v>0</v>
      </c>
      <c r="Z34" s="147">
        <f>H34*20%/J34*T34</f>
        <v>0</v>
      </c>
      <c r="AA34" s="147">
        <f t="shared" si="23"/>
        <v>0</v>
      </c>
      <c r="AB34" s="149"/>
      <c r="AC34" s="162"/>
      <c r="AD34" s="162"/>
      <c r="AE34" s="163"/>
      <c r="AF34" s="163"/>
      <c r="AG34" s="163"/>
      <c r="AH34" s="163"/>
      <c r="AI34" s="163"/>
      <c r="AJ34" s="163"/>
      <c r="AK34" s="142"/>
      <c r="AL34" s="142"/>
      <c r="AM34" s="147">
        <f t="shared" si="6"/>
        <v>4534.8562499999998</v>
      </c>
      <c r="AN34" s="149">
        <f t="shared" si="10"/>
        <v>49883.418749999997</v>
      </c>
      <c r="AO34" s="153"/>
      <c r="AP34" s="154">
        <f t="shared" si="11"/>
        <v>0.5</v>
      </c>
      <c r="AQ34" s="155">
        <f t="shared" si="12"/>
        <v>9</v>
      </c>
      <c r="AR34" s="155">
        <f t="shared" si="13"/>
        <v>13604.56875</v>
      </c>
      <c r="AS34" s="156">
        <f t="shared" si="14"/>
        <v>0</v>
      </c>
      <c r="AT34" s="156"/>
      <c r="AU34" s="156">
        <f t="shared" si="15"/>
        <v>0</v>
      </c>
    </row>
    <row r="35" spans="1:47" s="118" customFormat="1" ht="16.5" customHeight="1">
      <c r="A35" s="141"/>
      <c r="B35" s="164" t="s">
        <v>37</v>
      </c>
      <c r="C35" s="143" t="s">
        <v>36</v>
      </c>
      <c r="D35" s="143" t="s">
        <v>107</v>
      </c>
      <c r="E35" s="142">
        <v>0</v>
      </c>
      <c r="F35" s="160" t="s">
        <v>87</v>
      </c>
      <c r="G35" s="146">
        <f t="shared" si="2"/>
        <v>0.33333333333333331</v>
      </c>
      <c r="H35" s="143">
        <v>17697</v>
      </c>
      <c r="I35" s="143">
        <v>4.0999999999999996</v>
      </c>
      <c r="J35" s="147">
        <v>18</v>
      </c>
      <c r="K35" s="147">
        <f t="shared" ref="K35" si="30">H35*I35</f>
        <v>72557.7</v>
      </c>
      <c r="L35" s="142">
        <v>6</v>
      </c>
      <c r="M35" s="149"/>
      <c r="N35" s="149"/>
      <c r="O35" s="147">
        <f t="shared" ref="O35" si="31">K35/J35*L35</f>
        <v>24185.899999999998</v>
      </c>
      <c r="P35" s="149">
        <f t="shared" ref="P35" si="32">K35/J35*M35</f>
        <v>0</v>
      </c>
      <c r="Q35" s="149">
        <f t="shared" ref="Q35" si="33">K35/J35*N35</f>
        <v>0</v>
      </c>
      <c r="R35" s="147">
        <f t="shared" ref="R35" si="34">(O35+P35+Q35)*0.25</f>
        <v>6046.4749999999995</v>
      </c>
      <c r="S35" s="163"/>
      <c r="T35" s="149"/>
      <c r="U35" s="162"/>
      <c r="V35" s="162"/>
      <c r="W35" s="162"/>
      <c r="X35" s="162"/>
      <c r="Y35" s="147">
        <f t="shared" si="22"/>
        <v>0</v>
      </c>
      <c r="Z35" s="147"/>
      <c r="AA35" s="147">
        <f t="shared" si="23"/>
        <v>0</v>
      </c>
      <c r="AB35" s="149"/>
      <c r="AC35" s="162"/>
      <c r="AD35" s="162"/>
      <c r="AE35" s="163"/>
      <c r="AF35" s="163"/>
      <c r="AG35" s="163"/>
      <c r="AH35" s="163"/>
      <c r="AI35" s="163"/>
      <c r="AJ35" s="163"/>
      <c r="AK35" s="142"/>
      <c r="AL35" s="142"/>
      <c r="AM35" s="147">
        <f t="shared" ref="AM35:AM36" si="35">(O35+P35+Q35+R35)*0.1</f>
        <v>3023.2374999999997</v>
      </c>
      <c r="AN35" s="149">
        <f t="shared" ref="AN35:AN36" si="36">O35+P35+Q35+R35+Y35+Z35+AA35+AB35+AC35+AD35+AE35+AF35+AG35+AH35+AI35+AJ35+AK35+AL35+AM35</f>
        <v>33255.612499999996</v>
      </c>
      <c r="AO35" s="153"/>
      <c r="AP35" s="154">
        <f t="shared" si="11"/>
        <v>0.33333333333333331</v>
      </c>
      <c r="AQ35" s="155">
        <f t="shared" si="12"/>
        <v>6</v>
      </c>
      <c r="AR35" s="155">
        <f t="shared" si="13"/>
        <v>9069.7125000000015</v>
      </c>
      <c r="AS35" s="156">
        <f t="shared" si="14"/>
        <v>0</v>
      </c>
      <c r="AT35" s="156"/>
      <c r="AU35" s="156">
        <f t="shared" si="15"/>
        <v>0</v>
      </c>
    </row>
    <row r="36" spans="1:47" s="118" customFormat="1" ht="16.5" customHeight="1">
      <c r="A36" s="141"/>
      <c r="B36" s="164" t="s">
        <v>112</v>
      </c>
      <c r="C36" s="143" t="s">
        <v>36</v>
      </c>
      <c r="D36" s="143" t="s">
        <v>107</v>
      </c>
      <c r="E36" s="142">
        <v>0</v>
      </c>
      <c r="F36" s="160" t="s">
        <v>87</v>
      </c>
      <c r="G36" s="146">
        <f t="shared" si="2"/>
        <v>0.88888888888888884</v>
      </c>
      <c r="H36" s="143">
        <v>17697</v>
      </c>
      <c r="I36" s="143">
        <v>4.0999999999999996</v>
      </c>
      <c r="J36" s="147">
        <v>18</v>
      </c>
      <c r="K36" s="147">
        <f t="shared" ref="K36" si="37">H36*I36</f>
        <v>72557.7</v>
      </c>
      <c r="L36" s="142"/>
      <c r="M36" s="149">
        <v>16</v>
      </c>
      <c r="N36" s="149"/>
      <c r="O36" s="147">
        <f t="shared" ref="O36" si="38">K36/J36*L36</f>
        <v>0</v>
      </c>
      <c r="P36" s="149">
        <f t="shared" ref="P36" si="39">K36/J36*M36</f>
        <v>64495.73333333333</v>
      </c>
      <c r="Q36" s="149">
        <f t="shared" ref="Q36" si="40">K36/J36*N36</f>
        <v>0</v>
      </c>
      <c r="R36" s="147">
        <f t="shared" ref="R36" si="41">(O36+P36+Q36)*0.25</f>
        <v>16123.933333333332</v>
      </c>
      <c r="S36" s="149"/>
      <c r="T36" s="149"/>
      <c r="U36" s="162"/>
      <c r="V36" s="162"/>
      <c r="W36" s="162"/>
      <c r="X36" s="162"/>
      <c r="Y36" s="147">
        <f t="shared" si="22"/>
        <v>0</v>
      </c>
      <c r="Z36" s="147"/>
      <c r="AA36" s="147">
        <f t="shared" si="23"/>
        <v>0</v>
      </c>
      <c r="AB36" s="149"/>
      <c r="AC36" s="162"/>
      <c r="AD36" s="162"/>
      <c r="AE36" s="163"/>
      <c r="AF36" s="163"/>
      <c r="AG36" s="163"/>
      <c r="AH36" s="163"/>
      <c r="AI36" s="163"/>
      <c r="AJ36" s="163"/>
      <c r="AK36" s="142"/>
      <c r="AL36" s="142"/>
      <c r="AM36" s="147">
        <f t="shared" si="35"/>
        <v>8061.9666666666662</v>
      </c>
      <c r="AN36" s="149">
        <f t="shared" si="36"/>
        <v>88681.633333333317</v>
      </c>
      <c r="AO36" s="153"/>
      <c r="AP36" s="154">
        <f t="shared" si="11"/>
        <v>0.88888888888888884</v>
      </c>
      <c r="AQ36" s="155">
        <f t="shared" si="12"/>
        <v>16</v>
      </c>
      <c r="AR36" s="155">
        <f t="shared" si="13"/>
        <v>24185.9</v>
      </c>
      <c r="AS36" s="156">
        <f t="shared" si="14"/>
        <v>0</v>
      </c>
      <c r="AT36" s="156"/>
      <c r="AU36" s="156">
        <f t="shared" si="15"/>
        <v>0</v>
      </c>
    </row>
    <row r="37" spans="1:47" s="120" customFormat="1" ht="12.75">
      <c r="A37" s="141"/>
      <c r="B37" s="148" t="s">
        <v>50</v>
      </c>
      <c r="C37" s="148" t="s">
        <v>50</v>
      </c>
      <c r="D37" s="148" t="s">
        <v>50</v>
      </c>
      <c r="E37" s="148" t="s">
        <v>50</v>
      </c>
      <c r="F37" s="148" t="s">
        <v>50</v>
      </c>
      <c r="G37" s="171">
        <f>SUM(G13:G36)</f>
        <v>14.888888888888893</v>
      </c>
      <c r="H37" s="148" t="s">
        <v>50</v>
      </c>
      <c r="I37" s="148"/>
      <c r="J37" s="172"/>
      <c r="K37" s="148" t="s">
        <v>50</v>
      </c>
      <c r="L37" s="159">
        <f>SUM(L13:L36)</f>
        <v>89</v>
      </c>
      <c r="M37" s="159">
        <f t="shared" ref="M37:AN37" si="42">SUM(M13:M36)</f>
        <v>179</v>
      </c>
      <c r="N37" s="159">
        <f t="shared" si="42"/>
        <v>0</v>
      </c>
      <c r="O37" s="159">
        <f t="shared" si="42"/>
        <v>412969.32666666672</v>
      </c>
      <c r="P37" s="159">
        <f t="shared" si="42"/>
        <v>796335.50499999977</v>
      </c>
      <c r="Q37" s="159">
        <f t="shared" si="42"/>
        <v>0</v>
      </c>
      <c r="R37" s="159">
        <f t="shared" si="42"/>
        <v>302326.2079166667</v>
      </c>
      <c r="S37" s="159">
        <f t="shared" si="42"/>
        <v>59</v>
      </c>
      <c r="T37" s="159">
        <f t="shared" si="42"/>
        <v>0</v>
      </c>
      <c r="U37" s="159">
        <f t="shared" si="42"/>
        <v>99</v>
      </c>
      <c r="V37" s="159">
        <f t="shared" si="42"/>
        <v>0</v>
      </c>
      <c r="W37" s="159">
        <f t="shared" si="42"/>
        <v>0</v>
      </c>
      <c r="X37" s="159">
        <f t="shared" si="42"/>
        <v>0</v>
      </c>
      <c r="Y37" s="159">
        <f t="shared" si="42"/>
        <v>5677.7874999999995</v>
      </c>
      <c r="Z37" s="159">
        <f t="shared" si="42"/>
        <v>0</v>
      </c>
      <c r="AA37" s="159">
        <f t="shared" si="42"/>
        <v>11158.941666666668</v>
      </c>
      <c r="AB37" s="159">
        <f t="shared" si="42"/>
        <v>0</v>
      </c>
      <c r="AC37" s="159">
        <f t="shared" si="42"/>
        <v>0</v>
      </c>
      <c r="AD37" s="159">
        <f t="shared" si="42"/>
        <v>0</v>
      </c>
      <c r="AE37" s="159">
        <f t="shared" si="42"/>
        <v>6636</v>
      </c>
      <c r="AF37" s="159">
        <f t="shared" si="42"/>
        <v>0</v>
      </c>
      <c r="AG37" s="159">
        <f t="shared" si="42"/>
        <v>13275</v>
      </c>
      <c r="AH37" s="159">
        <f t="shared" si="42"/>
        <v>0</v>
      </c>
      <c r="AI37" s="159">
        <f t="shared" si="42"/>
        <v>0</v>
      </c>
      <c r="AJ37" s="159">
        <f t="shared" si="42"/>
        <v>0</v>
      </c>
      <c r="AK37" s="159">
        <f t="shared" si="42"/>
        <v>3539</v>
      </c>
      <c r="AL37" s="159">
        <f t="shared" si="42"/>
        <v>24773</v>
      </c>
      <c r="AM37" s="159">
        <f t="shared" si="42"/>
        <v>151163.10395833335</v>
      </c>
      <c r="AN37" s="159">
        <f t="shared" si="42"/>
        <v>1727853.8727083334</v>
      </c>
      <c r="AO37" s="173"/>
      <c r="AP37" s="174">
        <f>SUM(AP13:AP36)</f>
        <v>14.888888888888893</v>
      </c>
      <c r="AQ37" s="174">
        <f t="shared" ref="AQ37:AU37" si="43">SUM(AQ13:AQ36)</f>
        <v>268</v>
      </c>
      <c r="AR37" s="175">
        <f t="shared" si="43"/>
        <v>453489.31187500007</v>
      </c>
      <c r="AS37" s="174">
        <f t="shared" si="43"/>
        <v>2.5555555555555558</v>
      </c>
      <c r="AT37" s="174">
        <f t="shared" si="43"/>
        <v>46</v>
      </c>
      <c r="AU37" s="175">
        <f t="shared" si="43"/>
        <v>61308.307000000001</v>
      </c>
    </row>
    <row r="38" spans="1:47">
      <c r="A38" s="96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</row>
    <row r="39" spans="1:47" s="123" customFormat="1" ht="29.25" customHeight="1">
      <c r="A39" s="193"/>
      <c r="E39" s="226" t="s">
        <v>85</v>
      </c>
      <c r="F39" s="226"/>
      <c r="G39" s="194"/>
      <c r="H39" s="195"/>
      <c r="I39" s="195"/>
      <c r="J39" s="195"/>
      <c r="L39" s="194"/>
      <c r="M39" s="194" t="s">
        <v>93</v>
      </c>
      <c r="AP39" s="124"/>
      <c r="AQ39" s="124"/>
      <c r="AR39" s="124"/>
      <c r="AS39" s="124"/>
      <c r="AT39" s="124"/>
      <c r="AU39" s="124"/>
    </row>
    <row r="40" spans="1:47" s="123" customFormat="1" ht="29.25" customHeight="1">
      <c r="A40" s="193"/>
      <c r="E40" s="196" t="s">
        <v>68</v>
      </c>
      <c r="F40" s="196"/>
      <c r="G40" s="196"/>
      <c r="H40" s="194"/>
      <c r="I40" s="194"/>
      <c r="J40" s="194"/>
      <c r="L40" s="194"/>
      <c r="M40" s="197" t="s">
        <v>78</v>
      </c>
      <c r="AP40" s="124"/>
      <c r="AQ40" s="124"/>
      <c r="AR40" s="124"/>
      <c r="AS40" s="124"/>
      <c r="AT40" s="124"/>
      <c r="AU40" s="124"/>
    </row>
    <row r="41" spans="1:47" s="198" customFormat="1" ht="15.75">
      <c r="A41" s="193"/>
      <c r="E41" s="195"/>
      <c r="F41" s="196"/>
      <c r="G41" s="196"/>
      <c r="H41" s="194"/>
      <c r="I41" s="194"/>
      <c r="J41" s="194"/>
      <c r="L41" s="194"/>
      <c r="M41" s="199"/>
      <c r="AP41" s="200"/>
      <c r="AQ41" s="200"/>
      <c r="AR41" s="200"/>
      <c r="AS41" s="200"/>
      <c r="AT41" s="200"/>
      <c r="AU41" s="200"/>
    </row>
    <row r="42" spans="1:47" s="198" customFormat="1" ht="15.75">
      <c r="A42" s="193"/>
      <c r="E42" s="196" t="s">
        <v>69</v>
      </c>
      <c r="F42" s="196"/>
      <c r="G42" s="196"/>
      <c r="H42" s="196"/>
      <c r="I42" s="196"/>
      <c r="J42" s="196"/>
      <c r="L42" s="194"/>
      <c r="M42" s="201" t="s">
        <v>127</v>
      </c>
      <c r="AP42" s="200"/>
      <c r="AQ42" s="200"/>
      <c r="AR42" s="200"/>
      <c r="AS42" s="200"/>
      <c r="AT42" s="200"/>
      <c r="AU42" s="200"/>
    </row>
    <row r="43" spans="1:47">
      <c r="A43" s="96"/>
      <c r="B43" s="91"/>
      <c r="C43" s="91"/>
      <c r="D43" s="91"/>
      <c r="F43" s="92"/>
      <c r="G43" s="92"/>
      <c r="H43" s="92"/>
      <c r="I43" s="92"/>
      <c r="J43" s="92"/>
      <c r="K43" s="92"/>
      <c r="M43" s="92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</row>
    <row r="44" spans="1:47">
      <c r="E44" s="93"/>
      <c r="F44" s="93"/>
      <c r="G44" s="93"/>
      <c r="H44" s="93"/>
      <c r="I44" s="93"/>
      <c r="J44" s="93"/>
      <c r="K44" s="93"/>
      <c r="L44" s="93"/>
      <c r="M44" s="93"/>
    </row>
    <row r="45" spans="1:47">
      <c r="E45" s="94"/>
      <c r="F45" s="94"/>
      <c r="G45" s="94"/>
      <c r="H45" s="94"/>
      <c r="I45" s="94"/>
      <c r="J45" s="94"/>
      <c r="K45" s="94"/>
      <c r="L45" s="94"/>
      <c r="M45" s="94"/>
    </row>
    <row r="48" spans="1:47" ht="18.75" customHeight="1"/>
    <row r="57" ht="17.25" customHeight="1"/>
    <row r="58" ht="18.75" customHeight="1"/>
    <row r="59" ht="14.25" customHeight="1"/>
    <row r="60" ht="18.75" customHeight="1"/>
    <row r="61" ht="18" customHeight="1"/>
    <row r="62" ht="16.5" customHeight="1"/>
    <row r="63" ht="15" customHeight="1"/>
    <row r="64" ht="17.25" customHeight="1"/>
    <row r="65" ht="19.5" customHeight="1"/>
    <row r="66" ht="16.5" customHeight="1"/>
    <row r="67" ht="18.75" customHeight="1"/>
    <row r="68" ht="21" customHeight="1"/>
    <row r="69" ht="18" customHeight="1"/>
    <row r="70" ht="19.5" customHeight="1"/>
    <row r="71" ht="21" customHeight="1"/>
    <row r="72" ht="15.75" customHeight="1"/>
    <row r="73" ht="16.5" customHeight="1"/>
    <row r="74" ht="18" customHeight="1"/>
  </sheetData>
  <mergeCells count="45">
    <mergeCell ref="E39:F39"/>
    <mergeCell ref="E11:E12"/>
    <mergeCell ref="G9:G12"/>
    <mergeCell ref="H9:H12"/>
    <mergeCell ref="J10:J12"/>
    <mergeCell ref="M10:M12"/>
    <mergeCell ref="N10:N12"/>
    <mergeCell ref="B9:B12"/>
    <mergeCell ref="C9:C12"/>
    <mergeCell ref="F9:F12"/>
    <mergeCell ref="I9:I12"/>
    <mergeCell ref="Y11:Z11"/>
    <mergeCell ref="AA11:AB11"/>
    <mergeCell ref="P10:P12"/>
    <mergeCell ref="Q10:Q12"/>
    <mergeCell ref="Y9:AD10"/>
    <mergeCell ref="U11:V11"/>
    <mergeCell ref="W11:X11"/>
    <mergeCell ref="AC11:AD11"/>
    <mergeCell ref="R9:R12"/>
    <mergeCell ref="S9:X10"/>
    <mergeCell ref="S11:T11"/>
    <mergeCell ref="AN9:AN12"/>
    <mergeCell ref="AM9:AM12"/>
    <mergeCell ref="AE9:AJ10"/>
    <mergeCell ref="AK9:AK12"/>
    <mergeCell ref="AG11:AH11"/>
    <mergeCell ref="AI11:AJ11"/>
    <mergeCell ref="AL9:AL12"/>
    <mergeCell ref="AE11:AF11"/>
    <mergeCell ref="AF1:AJ1"/>
    <mergeCell ref="AP11:AR11"/>
    <mergeCell ref="AS11:AU11"/>
    <mergeCell ref="A9:A12"/>
    <mergeCell ref="AF2:AJ2"/>
    <mergeCell ref="AF3:AJ3"/>
    <mergeCell ref="AF4:AJ4"/>
    <mergeCell ref="AF5:AJ5"/>
    <mergeCell ref="AF6:AJ6"/>
    <mergeCell ref="AF7:AJ7"/>
    <mergeCell ref="D9:D12"/>
    <mergeCell ref="L9:N9"/>
    <mergeCell ref="O9:Q9"/>
    <mergeCell ref="L10:L12"/>
    <mergeCell ref="O10:O12"/>
  </mergeCells>
  <pageMargins left="0.31496062992125984" right="0.31496062992125984" top="0.35433070866141736" bottom="0.35433070866141736" header="0.31496062992125984" footer="0.31496062992125984"/>
  <pageSetup paperSize="9" scale="63" orientation="landscape" verticalDpi="200" r:id="rId1"/>
  <colBreaks count="1" manualBreakCount="1">
    <brk id="24" max="4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O75"/>
  <sheetViews>
    <sheetView view="pageBreakPreview" topLeftCell="A4" zoomScale="85" zoomScaleNormal="85" zoomScaleSheetLayoutView="85" workbookViewId="0">
      <selection activeCell="A16" sqref="A16:XFD18"/>
    </sheetView>
  </sheetViews>
  <sheetFormatPr defaultRowHeight="15"/>
  <cols>
    <col min="1" max="1" width="3.85546875" style="97" customWidth="1"/>
    <col min="2" max="2" width="16.85546875" style="83" customWidth="1"/>
    <col min="3" max="3" width="12.85546875" style="83" customWidth="1"/>
    <col min="4" max="4" width="7.140625" style="83" customWidth="1"/>
    <col min="5" max="5" width="8.7109375" style="83" customWidth="1"/>
    <col min="6" max="6" width="7.5703125" style="83" customWidth="1"/>
    <col min="7" max="7" width="5.85546875" style="83" customWidth="1"/>
    <col min="8" max="9" width="6.5703125" style="83" customWidth="1"/>
    <col min="10" max="10" width="4.140625" style="83" customWidth="1"/>
    <col min="11" max="11" width="8.28515625" style="83" customWidth="1"/>
    <col min="12" max="12" width="7" style="83" customWidth="1"/>
    <col min="13" max="13" width="6.140625" style="83" customWidth="1"/>
    <col min="14" max="14" width="6.7109375" style="83" customWidth="1"/>
    <col min="15" max="15" width="8.85546875" style="83" customWidth="1"/>
    <col min="16" max="16" width="9.42578125" style="83" customWidth="1"/>
    <col min="17" max="17" width="7.85546875" style="83" customWidth="1"/>
    <col min="18" max="18" width="11.42578125" style="83" bestFit="1" customWidth="1"/>
    <col min="19" max="19" width="6.28515625" style="83" customWidth="1"/>
    <col min="20" max="20" width="6.7109375" style="83" customWidth="1"/>
    <col min="21" max="21" width="7.28515625" style="83" customWidth="1"/>
    <col min="22" max="22" width="6.42578125" style="83" customWidth="1"/>
    <col min="23" max="23" width="7.42578125" style="83" customWidth="1"/>
    <col min="24" max="24" width="6.85546875" style="83" customWidth="1"/>
    <col min="25" max="25" width="6.7109375" style="83" customWidth="1"/>
    <col min="26" max="26" width="6.5703125" style="83" customWidth="1"/>
    <col min="27" max="27" width="6" style="83" customWidth="1"/>
    <col min="28" max="28" width="7.5703125" style="83" customWidth="1"/>
    <col min="29" max="29" width="6.28515625" style="83" customWidth="1"/>
    <col min="30" max="30" width="7.28515625" style="83" customWidth="1"/>
    <col min="31" max="31" width="7.7109375" style="83" customWidth="1"/>
    <col min="32" max="32" width="8.140625" style="83" customWidth="1"/>
    <col min="33" max="33" width="7.5703125" style="83" customWidth="1"/>
    <col min="34" max="34" width="8.28515625" style="83" customWidth="1"/>
    <col min="35" max="35" width="6.7109375" style="83" customWidth="1"/>
    <col min="36" max="36" width="7.140625" style="83" customWidth="1"/>
    <col min="37" max="37" width="8" style="83" customWidth="1"/>
    <col min="38" max="38" width="8.7109375" style="83" customWidth="1"/>
    <col min="39" max="39" width="7.42578125" style="83" customWidth="1"/>
    <col min="40" max="41" width="9" style="83" customWidth="1"/>
    <col min="42" max="16384" width="9.140625" style="83"/>
  </cols>
  <sheetData>
    <row r="1" spans="1:41" s="92" customFormat="1" ht="15" customHeight="1">
      <c r="A1" s="110"/>
      <c r="AF1" s="202" t="s">
        <v>113</v>
      </c>
      <c r="AG1" s="203"/>
      <c r="AH1" s="203"/>
      <c r="AI1" s="203"/>
      <c r="AJ1" s="204"/>
      <c r="AK1" s="111" t="s">
        <v>115</v>
      </c>
      <c r="AL1" s="111" t="s">
        <v>114</v>
      </c>
      <c r="AM1" s="111" t="s">
        <v>116</v>
      </c>
      <c r="AN1" s="111" t="s">
        <v>117</v>
      </c>
      <c r="AO1" s="115"/>
    </row>
    <row r="2" spans="1:41">
      <c r="A2" s="95"/>
      <c r="B2" s="86"/>
      <c r="C2" s="86"/>
      <c r="D2" s="85"/>
      <c r="E2" s="86"/>
      <c r="F2" s="39"/>
      <c r="G2" s="86"/>
      <c r="H2" s="86"/>
      <c r="I2" s="86"/>
      <c r="J2" s="87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4"/>
      <c r="AD2" s="84"/>
      <c r="AE2" s="84"/>
      <c r="AF2" s="209" t="s">
        <v>0</v>
      </c>
      <c r="AG2" s="210"/>
      <c r="AH2" s="210"/>
      <c r="AI2" s="210"/>
      <c r="AJ2" s="211"/>
      <c r="AK2" s="88">
        <v>1</v>
      </c>
      <c r="AL2" s="112">
        <v>4</v>
      </c>
      <c r="AM2" s="112">
        <v>5</v>
      </c>
      <c r="AN2" s="89">
        <f>AK2+AL2+AM2</f>
        <v>10</v>
      </c>
      <c r="AO2" s="116"/>
    </row>
    <row r="3" spans="1:41" ht="18" customHeight="1">
      <c r="A3" s="95"/>
      <c r="C3" s="130" t="s">
        <v>104</v>
      </c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V3" s="130"/>
      <c r="W3" s="130"/>
      <c r="X3" s="130"/>
      <c r="Y3" s="130"/>
      <c r="Z3" s="130"/>
      <c r="AA3" s="130"/>
      <c r="AB3" s="130"/>
      <c r="AC3" s="84"/>
      <c r="AD3" s="84"/>
      <c r="AE3" s="84"/>
      <c r="AF3" s="209" t="s">
        <v>1</v>
      </c>
      <c r="AG3" s="210"/>
      <c r="AH3" s="210"/>
      <c r="AI3" s="210"/>
      <c r="AJ3" s="211"/>
      <c r="AK3" s="88">
        <v>1</v>
      </c>
      <c r="AL3" s="112">
        <v>4</v>
      </c>
      <c r="AM3" s="112">
        <v>5</v>
      </c>
      <c r="AN3" s="89">
        <f t="shared" ref="AN3:AN7" si="0">AK3+AL3+AM3</f>
        <v>10</v>
      </c>
      <c r="AO3" s="116"/>
    </row>
    <row r="4" spans="1:41" ht="15.75">
      <c r="A4" s="95"/>
      <c r="B4" s="125"/>
      <c r="C4" s="125"/>
      <c r="D4" s="126"/>
      <c r="E4" s="125"/>
      <c r="F4" s="127"/>
      <c r="G4" s="125"/>
      <c r="H4" s="125"/>
      <c r="I4" s="125"/>
      <c r="J4" s="128"/>
      <c r="K4" s="125"/>
      <c r="L4" s="125"/>
      <c r="M4" s="125"/>
      <c r="N4" s="125"/>
      <c r="O4" s="125"/>
      <c r="P4" s="125"/>
      <c r="Q4" s="125"/>
      <c r="R4" s="125"/>
      <c r="S4" s="125"/>
      <c r="T4" s="125"/>
      <c r="U4" s="125"/>
      <c r="V4" s="125"/>
      <c r="W4" s="125"/>
      <c r="X4" s="125"/>
      <c r="Y4" s="125"/>
      <c r="Z4" s="125"/>
      <c r="AA4" s="125"/>
      <c r="AB4" s="125"/>
      <c r="AC4" s="84"/>
      <c r="AD4" s="84"/>
      <c r="AE4" s="84"/>
      <c r="AF4" s="209" t="s">
        <v>2</v>
      </c>
      <c r="AG4" s="210"/>
      <c r="AH4" s="210"/>
      <c r="AI4" s="210"/>
      <c r="AJ4" s="211"/>
      <c r="AK4" s="88"/>
      <c r="AL4" s="112">
        <f>AL5+AL6</f>
        <v>107</v>
      </c>
      <c r="AM4" s="112">
        <f t="shared" ref="AM4" si="1">AM5+AM6</f>
        <v>179</v>
      </c>
      <c r="AN4" s="113">
        <f>AK4+AL4+AM4</f>
        <v>286</v>
      </c>
      <c r="AO4" s="117"/>
    </row>
    <row r="5" spans="1:41" ht="15.75">
      <c r="A5" s="95"/>
      <c r="B5" s="125"/>
      <c r="C5" s="125"/>
      <c r="E5" s="130"/>
      <c r="F5" s="130" t="s">
        <v>105</v>
      </c>
      <c r="G5" s="130"/>
      <c r="H5" s="130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130"/>
      <c r="U5" s="130"/>
      <c r="V5" s="130"/>
      <c r="W5" s="130"/>
      <c r="X5" s="130"/>
      <c r="Y5" s="130"/>
      <c r="Z5" s="125"/>
      <c r="AA5" s="125"/>
      <c r="AB5" s="125"/>
      <c r="AC5" s="84"/>
      <c r="AD5" s="84"/>
      <c r="AE5" s="84"/>
      <c r="AF5" s="209" t="s">
        <v>3</v>
      </c>
      <c r="AG5" s="210"/>
      <c r="AH5" s="210"/>
      <c r="AI5" s="210"/>
      <c r="AJ5" s="211"/>
      <c r="AK5" s="88"/>
      <c r="AL5" s="112">
        <v>107</v>
      </c>
      <c r="AM5" s="112">
        <v>173</v>
      </c>
      <c r="AN5" s="89">
        <f t="shared" si="0"/>
        <v>280</v>
      </c>
      <c r="AO5" s="116"/>
    </row>
    <row r="6" spans="1:41" ht="15.75">
      <c r="A6" s="95"/>
      <c r="B6" s="125"/>
      <c r="C6" s="125"/>
      <c r="D6" s="126"/>
      <c r="E6" s="125"/>
      <c r="F6" s="127"/>
      <c r="G6" s="125"/>
      <c r="H6" s="125"/>
      <c r="I6" s="125"/>
      <c r="J6" s="128"/>
      <c r="K6" s="125"/>
      <c r="L6" s="125"/>
      <c r="M6" s="125"/>
      <c r="N6" s="125"/>
      <c r="O6" s="125"/>
      <c r="P6" s="125"/>
      <c r="Q6" s="125"/>
      <c r="R6" s="125"/>
      <c r="S6" s="125"/>
      <c r="T6" s="125"/>
      <c r="U6" s="125"/>
      <c r="V6" s="125"/>
      <c r="W6" s="125"/>
      <c r="X6" s="125"/>
      <c r="Y6" s="125"/>
      <c r="Z6" s="125"/>
      <c r="AA6" s="125"/>
      <c r="AB6" s="125"/>
      <c r="AC6" s="84"/>
      <c r="AD6" s="84"/>
      <c r="AE6" s="84"/>
      <c r="AF6" s="209" t="s">
        <v>4</v>
      </c>
      <c r="AG6" s="210"/>
      <c r="AH6" s="210"/>
      <c r="AI6" s="210"/>
      <c r="AJ6" s="211"/>
      <c r="AK6" s="88"/>
      <c r="AL6" s="112"/>
      <c r="AM6" s="112">
        <v>6</v>
      </c>
      <c r="AN6" s="89">
        <f t="shared" si="0"/>
        <v>6</v>
      </c>
      <c r="AO6" s="116"/>
    </row>
    <row r="7" spans="1:41" ht="15.75">
      <c r="A7" s="95"/>
      <c r="B7" s="125"/>
      <c r="D7" s="126"/>
      <c r="E7" s="129" t="s">
        <v>103</v>
      </c>
      <c r="F7" s="127"/>
      <c r="G7" s="125"/>
      <c r="H7" s="125"/>
      <c r="I7" s="125"/>
      <c r="J7" s="128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84"/>
      <c r="AD7" s="84"/>
      <c r="AE7" s="84"/>
      <c r="AF7" s="209" t="s">
        <v>5</v>
      </c>
      <c r="AG7" s="210"/>
      <c r="AH7" s="210"/>
      <c r="AI7" s="210"/>
      <c r="AJ7" s="211"/>
      <c r="AK7" s="88"/>
      <c r="AL7" s="112"/>
      <c r="AM7" s="112">
        <v>6</v>
      </c>
      <c r="AN7" s="89">
        <f t="shared" si="0"/>
        <v>6</v>
      </c>
      <c r="AO7" s="116"/>
    </row>
    <row r="8" spans="1:41">
      <c r="A8" s="95"/>
      <c r="B8" s="86"/>
      <c r="C8" s="90"/>
      <c r="D8" s="85"/>
      <c r="E8" s="86"/>
      <c r="F8" s="39"/>
      <c r="G8" s="86"/>
      <c r="H8" s="86"/>
      <c r="I8" s="86"/>
      <c r="J8" s="87"/>
      <c r="K8" s="86"/>
      <c r="L8" s="86"/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4"/>
      <c r="AD8" s="84"/>
      <c r="AE8" s="84"/>
      <c r="AF8" s="99"/>
      <c r="AG8" s="100"/>
      <c r="AH8" s="100"/>
      <c r="AI8" s="100"/>
      <c r="AJ8" s="101"/>
      <c r="AK8" s="88"/>
      <c r="AL8" s="112"/>
      <c r="AM8" s="112"/>
      <c r="AN8" s="89"/>
      <c r="AO8" s="116"/>
    </row>
    <row r="9" spans="1:41" s="118" customFormat="1" ht="15" customHeight="1">
      <c r="A9" s="206" t="s">
        <v>7</v>
      </c>
      <c r="B9" s="212" t="s">
        <v>8</v>
      </c>
      <c r="C9" s="214" t="s">
        <v>9</v>
      </c>
      <c r="D9" s="213" t="s">
        <v>10</v>
      </c>
      <c r="E9" s="131" t="s">
        <v>11</v>
      </c>
      <c r="F9" s="220" t="s">
        <v>79</v>
      </c>
      <c r="G9" s="214" t="s">
        <v>55</v>
      </c>
      <c r="H9" s="214" t="s">
        <v>13</v>
      </c>
      <c r="I9" s="223" t="s">
        <v>108</v>
      </c>
      <c r="J9" s="132"/>
      <c r="K9" s="133" t="s">
        <v>14</v>
      </c>
      <c r="L9" s="214" t="s">
        <v>15</v>
      </c>
      <c r="M9" s="214"/>
      <c r="N9" s="214"/>
      <c r="O9" s="214" t="s">
        <v>16</v>
      </c>
      <c r="P9" s="214"/>
      <c r="Q9" s="214"/>
      <c r="R9" s="219" t="s">
        <v>17</v>
      </c>
      <c r="S9" s="218" t="s">
        <v>18</v>
      </c>
      <c r="T9" s="218"/>
      <c r="U9" s="218"/>
      <c r="V9" s="218"/>
      <c r="W9" s="218"/>
      <c r="X9" s="218"/>
      <c r="Y9" s="219" t="s">
        <v>19</v>
      </c>
      <c r="Z9" s="219"/>
      <c r="AA9" s="219"/>
      <c r="AB9" s="219"/>
      <c r="AC9" s="219"/>
      <c r="AD9" s="219"/>
      <c r="AE9" s="212" t="s">
        <v>20</v>
      </c>
      <c r="AF9" s="212"/>
      <c r="AG9" s="212"/>
      <c r="AH9" s="212"/>
      <c r="AI9" s="212"/>
      <c r="AJ9" s="212"/>
      <c r="AK9" s="215" t="s">
        <v>21</v>
      </c>
      <c r="AL9" s="215" t="s">
        <v>22</v>
      </c>
      <c r="AM9" s="215" t="s">
        <v>23</v>
      </c>
      <c r="AN9" s="215" t="s">
        <v>24</v>
      </c>
      <c r="AO9" s="134"/>
    </row>
    <row r="10" spans="1:41" s="118" customFormat="1" ht="20.25" customHeight="1">
      <c r="A10" s="207"/>
      <c r="B10" s="212"/>
      <c r="C10" s="214"/>
      <c r="D10" s="213"/>
      <c r="E10" s="136" t="s">
        <v>25</v>
      </c>
      <c r="F10" s="221"/>
      <c r="G10" s="214"/>
      <c r="H10" s="214"/>
      <c r="I10" s="224"/>
      <c r="J10" s="227" t="s">
        <v>14</v>
      </c>
      <c r="K10" s="133" t="s">
        <v>27</v>
      </c>
      <c r="L10" s="214" t="s">
        <v>28</v>
      </c>
      <c r="M10" s="214" t="s">
        <v>29</v>
      </c>
      <c r="N10" s="214" t="s">
        <v>30</v>
      </c>
      <c r="O10" s="214" t="s">
        <v>28</v>
      </c>
      <c r="P10" s="214" t="s">
        <v>29</v>
      </c>
      <c r="Q10" s="214" t="s">
        <v>30</v>
      </c>
      <c r="R10" s="219"/>
      <c r="S10" s="218"/>
      <c r="T10" s="218"/>
      <c r="U10" s="218"/>
      <c r="V10" s="218"/>
      <c r="W10" s="218"/>
      <c r="X10" s="218"/>
      <c r="Y10" s="219"/>
      <c r="Z10" s="219"/>
      <c r="AA10" s="219"/>
      <c r="AB10" s="219"/>
      <c r="AC10" s="219"/>
      <c r="AD10" s="219"/>
      <c r="AE10" s="212"/>
      <c r="AF10" s="212"/>
      <c r="AG10" s="212"/>
      <c r="AH10" s="212"/>
      <c r="AI10" s="212"/>
      <c r="AJ10" s="212"/>
      <c r="AK10" s="215"/>
      <c r="AL10" s="215"/>
      <c r="AM10" s="215"/>
      <c r="AN10" s="215"/>
      <c r="AO10" s="134"/>
    </row>
    <row r="11" spans="1:41" s="118" customFormat="1" ht="12.75">
      <c r="A11" s="207"/>
      <c r="B11" s="212"/>
      <c r="C11" s="214"/>
      <c r="D11" s="213"/>
      <c r="E11" s="224" t="s">
        <v>31</v>
      </c>
      <c r="F11" s="221"/>
      <c r="G11" s="214"/>
      <c r="H11" s="214"/>
      <c r="I11" s="224"/>
      <c r="J11" s="227"/>
      <c r="K11" s="131" t="s">
        <v>32</v>
      </c>
      <c r="L11" s="214"/>
      <c r="M11" s="214"/>
      <c r="N11" s="214"/>
      <c r="O11" s="214"/>
      <c r="P11" s="214"/>
      <c r="Q11" s="214"/>
      <c r="R11" s="219"/>
      <c r="S11" s="218" t="s">
        <v>33</v>
      </c>
      <c r="T11" s="218"/>
      <c r="U11" s="218" t="s">
        <v>34</v>
      </c>
      <c r="V11" s="218"/>
      <c r="W11" s="218" t="s">
        <v>35</v>
      </c>
      <c r="X11" s="218"/>
      <c r="Y11" s="218" t="s">
        <v>33</v>
      </c>
      <c r="Z11" s="218"/>
      <c r="AA11" s="219" t="s">
        <v>34</v>
      </c>
      <c r="AB11" s="219"/>
      <c r="AC11" s="219" t="s">
        <v>35</v>
      </c>
      <c r="AD11" s="219"/>
      <c r="AE11" s="217" t="s">
        <v>33</v>
      </c>
      <c r="AF11" s="217"/>
      <c r="AG11" s="215" t="s">
        <v>34</v>
      </c>
      <c r="AH11" s="215"/>
      <c r="AI11" s="215" t="s">
        <v>35</v>
      </c>
      <c r="AJ11" s="215"/>
      <c r="AK11" s="215"/>
      <c r="AL11" s="215"/>
      <c r="AM11" s="215"/>
      <c r="AN11" s="215"/>
      <c r="AO11" s="134"/>
    </row>
    <row r="12" spans="1:41" s="118" customFormat="1" ht="12.75">
      <c r="A12" s="208"/>
      <c r="B12" s="212"/>
      <c r="C12" s="214"/>
      <c r="D12" s="213"/>
      <c r="E12" s="225"/>
      <c r="F12" s="222"/>
      <c r="G12" s="214"/>
      <c r="H12" s="214"/>
      <c r="I12" s="225"/>
      <c r="J12" s="227"/>
      <c r="K12" s="137"/>
      <c r="L12" s="214"/>
      <c r="M12" s="214"/>
      <c r="N12" s="214"/>
      <c r="O12" s="214"/>
      <c r="P12" s="214"/>
      <c r="Q12" s="214"/>
      <c r="R12" s="219"/>
      <c r="S12" s="138">
        <v>0.5</v>
      </c>
      <c r="T12" s="138">
        <v>1</v>
      </c>
      <c r="U12" s="138">
        <v>0.5</v>
      </c>
      <c r="V12" s="138">
        <v>1</v>
      </c>
      <c r="W12" s="138">
        <v>0.5</v>
      </c>
      <c r="X12" s="138">
        <v>1</v>
      </c>
      <c r="Y12" s="138">
        <v>0.5</v>
      </c>
      <c r="Z12" s="138">
        <v>1</v>
      </c>
      <c r="AA12" s="138">
        <v>0.5</v>
      </c>
      <c r="AB12" s="138">
        <v>1</v>
      </c>
      <c r="AC12" s="138">
        <v>0.5</v>
      </c>
      <c r="AD12" s="138">
        <v>1</v>
      </c>
      <c r="AE12" s="138">
        <v>0.5</v>
      </c>
      <c r="AF12" s="138">
        <v>1</v>
      </c>
      <c r="AG12" s="138">
        <v>0.5</v>
      </c>
      <c r="AH12" s="138">
        <v>1</v>
      </c>
      <c r="AI12" s="138">
        <v>0.5</v>
      </c>
      <c r="AJ12" s="138">
        <v>1</v>
      </c>
      <c r="AK12" s="215"/>
      <c r="AL12" s="215"/>
      <c r="AM12" s="216"/>
      <c r="AN12" s="215"/>
      <c r="AO12" s="134"/>
    </row>
    <row r="13" spans="1:41" s="118" customFormat="1" ht="16.5" customHeight="1">
      <c r="A13" s="141">
        <v>1</v>
      </c>
      <c r="B13" s="142" t="s">
        <v>6</v>
      </c>
      <c r="C13" s="143" t="s">
        <v>36</v>
      </c>
      <c r="D13" s="144" t="s">
        <v>39</v>
      </c>
      <c r="E13" s="145">
        <v>18</v>
      </c>
      <c r="F13" s="143" t="s">
        <v>40</v>
      </c>
      <c r="G13" s="146">
        <f t="shared" ref="G13:G36" si="2">1/J13*(L13+M13+N13)</f>
        <v>0.38888888888888884</v>
      </c>
      <c r="H13" s="143">
        <v>17697</v>
      </c>
      <c r="I13" s="143">
        <v>4.16</v>
      </c>
      <c r="J13" s="147">
        <v>18</v>
      </c>
      <c r="K13" s="147">
        <f>H13*I13</f>
        <v>73619.520000000004</v>
      </c>
      <c r="L13" s="143">
        <v>2</v>
      </c>
      <c r="M13" s="147">
        <v>5</v>
      </c>
      <c r="N13" s="147"/>
      <c r="O13" s="147">
        <f t="shared" ref="O13:O36" si="3">K13/J13*L13</f>
        <v>8179.9466666666667</v>
      </c>
      <c r="P13" s="149">
        <f>K13/J13*M13</f>
        <v>20449.866666666669</v>
      </c>
      <c r="Q13" s="149">
        <f t="shared" ref="Q13:Q36" si="4">K13/J13*N13</f>
        <v>0</v>
      </c>
      <c r="R13" s="147">
        <f t="shared" ref="R13:R18" si="5">(O13+P13+Q13)*0.25</f>
        <v>7157.4533333333338</v>
      </c>
      <c r="S13" s="143">
        <v>2</v>
      </c>
      <c r="T13" s="147"/>
      <c r="U13" s="147"/>
      <c r="V13" s="143"/>
      <c r="W13" s="143"/>
      <c r="X13" s="143"/>
      <c r="Y13" s="147"/>
      <c r="Z13" s="147"/>
      <c r="AA13" s="147"/>
      <c r="AB13" s="149"/>
      <c r="AC13" s="150"/>
      <c r="AD13" s="150"/>
      <c r="AE13" s="151"/>
      <c r="AF13" s="151"/>
      <c r="AG13" s="151"/>
      <c r="AH13" s="151"/>
      <c r="AI13" s="151"/>
      <c r="AJ13" s="151"/>
      <c r="AK13" s="152"/>
      <c r="AL13" s="152"/>
      <c r="AM13" s="147">
        <f t="shared" ref="AM13:AM36" si="6">(O13+P13+Q13+R13)*0.1</f>
        <v>3578.7266666666674</v>
      </c>
      <c r="AN13" s="149">
        <f>O13+P13+Q13+R13+Y13+Z13+AA13+AB13+AC13+AD13+AE13+AF13+AG13+AH13+AI13+AJ13+AK13+AL13+AM13</f>
        <v>39365.993333333339</v>
      </c>
      <c r="AO13" s="153"/>
    </row>
    <row r="14" spans="1:41" s="118" customFormat="1" ht="17.25" customHeight="1">
      <c r="A14" s="141">
        <v>2</v>
      </c>
      <c r="B14" s="157" t="s">
        <v>48</v>
      </c>
      <c r="C14" s="143" t="s">
        <v>36</v>
      </c>
      <c r="D14" s="144" t="s">
        <v>53</v>
      </c>
      <c r="E14" s="158">
        <v>19</v>
      </c>
      <c r="F14" s="143" t="s">
        <v>40</v>
      </c>
      <c r="G14" s="146">
        <f t="shared" si="2"/>
        <v>1.1111111111111112</v>
      </c>
      <c r="H14" s="143">
        <v>17697</v>
      </c>
      <c r="I14" s="143">
        <v>4.16</v>
      </c>
      <c r="J14" s="147">
        <v>18</v>
      </c>
      <c r="K14" s="147">
        <f t="shared" ref="K14:K36" si="7">H14*I14</f>
        <v>73619.520000000004</v>
      </c>
      <c r="L14" s="143"/>
      <c r="M14" s="147">
        <v>20</v>
      </c>
      <c r="N14" s="147"/>
      <c r="O14" s="147">
        <f t="shared" si="3"/>
        <v>0</v>
      </c>
      <c r="P14" s="149">
        <f t="shared" ref="P14:P36" si="8">K14/J14*M14</f>
        <v>81799.466666666674</v>
      </c>
      <c r="Q14" s="149">
        <f t="shared" si="4"/>
        <v>0</v>
      </c>
      <c r="R14" s="147">
        <f t="shared" si="5"/>
        <v>20449.866666666669</v>
      </c>
      <c r="S14" s="143"/>
      <c r="T14" s="147"/>
      <c r="U14" s="147">
        <v>18</v>
      </c>
      <c r="V14" s="143"/>
      <c r="W14" s="143"/>
      <c r="X14" s="143"/>
      <c r="Y14" s="147">
        <f t="shared" ref="Y14:Y21" si="9">H14*25%/J14*S14*50%</f>
        <v>0</v>
      </c>
      <c r="Z14" s="147"/>
      <c r="AA14" s="147">
        <f>(H14*25%/18*U14)*50%</f>
        <v>2212.125</v>
      </c>
      <c r="AB14" s="149"/>
      <c r="AC14" s="150"/>
      <c r="AD14" s="150"/>
      <c r="AE14" s="151"/>
      <c r="AF14" s="151"/>
      <c r="AG14" s="151"/>
      <c r="AH14" s="151"/>
      <c r="AI14" s="151"/>
      <c r="AJ14" s="151"/>
      <c r="AK14" s="152"/>
      <c r="AL14" s="142">
        <v>3539</v>
      </c>
      <c r="AM14" s="147">
        <f t="shared" si="6"/>
        <v>10224.933333333334</v>
      </c>
      <c r="AN14" s="149">
        <f t="shared" ref="AN14:AN36" si="10">O14+P14+Q14+R14+Y14+Z14+AA14+AB14+AC14+AD14+AE14+AF14+AG14+AH14+AI14+AJ14+AK14+AL14+AM14</f>
        <v>118225.39166666668</v>
      </c>
      <c r="AO14" s="153"/>
    </row>
    <row r="15" spans="1:41" s="118" customFormat="1" ht="15.75" customHeight="1">
      <c r="A15" s="141">
        <v>3</v>
      </c>
      <c r="B15" s="160" t="s">
        <v>38</v>
      </c>
      <c r="C15" s="143" t="s">
        <v>36</v>
      </c>
      <c r="D15" s="144" t="s">
        <v>53</v>
      </c>
      <c r="E15" s="158">
        <v>25</v>
      </c>
      <c r="F15" s="143" t="s">
        <v>40</v>
      </c>
      <c r="G15" s="146">
        <f t="shared" si="2"/>
        <v>0.55555555555555558</v>
      </c>
      <c r="H15" s="143">
        <v>17697</v>
      </c>
      <c r="I15" s="143">
        <v>4.3</v>
      </c>
      <c r="J15" s="147">
        <v>18</v>
      </c>
      <c r="K15" s="147">
        <f t="shared" si="7"/>
        <v>76097.099999999991</v>
      </c>
      <c r="L15" s="143"/>
      <c r="M15" s="147">
        <v>10</v>
      </c>
      <c r="N15" s="147"/>
      <c r="O15" s="147">
        <f t="shared" si="3"/>
        <v>0</v>
      </c>
      <c r="P15" s="149">
        <f t="shared" si="8"/>
        <v>42276.166666666657</v>
      </c>
      <c r="Q15" s="149">
        <f t="shared" si="4"/>
        <v>0</v>
      </c>
      <c r="R15" s="147">
        <f t="shared" si="5"/>
        <v>10569.041666666664</v>
      </c>
      <c r="S15" s="143"/>
      <c r="T15" s="147"/>
      <c r="U15" s="147">
        <v>10</v>
      </c>
      <c r="V15" s="143"/>
      <c r="W15" s="143"/>
      <c r="X15" s="143"/>
      <c r="Y15" s="147">
        <f t="shared" si="9"/>
        <v>0</v>
      </c>
      <c r="Z15" s="147"/>
      <c r="AA15" s="147">
        <f t="shared" ref="AA15:AA21" si="11">(H15*25%/18*U15)*50%</f>
        <v>1228.9583333333333</v>
      </c>
      <c r="AB15" s="149"/>
      <c r="AC15" s="150"/>
      <c r="AD15" s="150"/>
      <c r="AE15" s="151"/>
      <c r="AF15" s="151"/>
      <c r="AG15" s="151"/>
      <c r="AH15" s="151"/>
      <c r="AI15" s="151"/>
      <c r="AJ15" s="151"/>
      <c r="AK15" s="152"/>
      <c r="AL15" s="142">
        <v>3539</v>
      </c>
      <c r="AM15" s="147">
        <f t="shared" si="6"/>
        <v>5284.5208333333321</v>
      </c>
      <c r="AN15" s="149">
        <f t="shared" si="10"/>
        <v>62897.687499999985</v>
      </c>
      <c r="AO15" s="153"/>
    </row>
    <row r="16" spans="1:41" s="118" customFormat="1" ht="15.75" customHeight="1">
      <c r="A16" s="141">
        <v>5</v>
      </c>
      <c r="B16" s="160" t="s">
        <v>51</v>
      </c>
      <c r="C16" s="160" t="s">
        <v>36</v>
      </c>
      <c r="D16" s="144" t="s">
        <v>53</v>
      </c>
      <c r="E16" s="160">
        <v>36</v>
      </c>
      <c r="F16" s="160" t="s">
        <v>40</v>
      </c>
      <c r="G16" s="146">
        <f t="shared" si="2"/>
        <v>1</v>
      </c>
      <c r="H16" s="143">
        <v>17697</v>
      </c>
      <c r="I16" s="143">
        <v>4.3</v>
      </c>
      <c r="J16" s="147">
        <v>18</v>
      </c>
      <c r="K16" s="147">
        <f t="shared" si="7"/>
        <v>76097.099999999991</v>
      </c>
      <c r="L16" s="143">
        <v>18</v>
      </c>
      <c r="M16" s="147"/>
      <c r="N16" s="147"/>
      <c r="O16" s="147">
        <f t="shared" si="3"/>
        <v>76097.099999999991</v>
      </c>
      <c r="P16" s="149">
        <f t="shared" si="8"/>
        <v>0</v>
      </c>
      <c r="Q16" s="149">
        <f t="shared" si="4"/>
        <v>0</v>
      </c>
      <c r="R16" s="147">
        <f t="shared" si="5"/>
        <v>19024.274999999998</v>
      </c>
      <c r="S16" s="143">
        <v>16</v>
      </c>
      <c r="T16" s="161"/>
      <c r="U16" s="147"/>
      <c r="V16" s="143"/>
      <c r="W16" s="143"/>
      <c r="X16" s="143"/>
      <c r="Y16" s="147">
        <f t="shared" ref="Y16:Y19" si="12">H16*20%/J16*S16*50%</f>
        <v>1573.0666666666666</v>
      </c>
      <c r="Z16" s="147">
        <f>H16*20%/J16*T16</f>
        <v>0</v>
      </c>
      <c r="AA16" s="147">
        <f t="shared" ref="AA16:AA19" si="13">(H16*20%/18*U16)*50%</f>
        <v>0</v>
      </c>
      <c r="AB16" s="149"/>
      <c r="AC16" s="162"/>
      <c r="AD16" s="162"/>
      <c r="AE16" s="163">
        <v>2212</v>
      </c>
      <c r="AF16" s="163"/>
      <c r="AG16" s="163"/>
      <c r="AH16" s="163"/>
      <c r="AI16" s="163"/>
      <c r="AJ16" s="163"/>
      <c r="AK16" s="142"/>
      <c r="AL16" s="142"/>
      <c r="AM16" s="147">
        <f t="shared" si="6"/>
        <v>9512.1374999999989</v>
      </c>
      <c r="AN16" s="149">
        <f t="shared" si="10"/>
        <v>108418.57916666665</v>
      </c>
      <c r="AO16" s="153"/>
    </row>
    <row r="17" spans="1:41" s="118" customFormat="1" ht="15.75" customHeight="1">
      <c r="A17" s="141">
        <v>6</v>
      </c>
      <c r="B17" s="160" t="s">
        <v>131</v>
      </c>
      <c r="C17" s="160" t="s">
        <v>36</v>
      </c>
      <c r="D17" s="144" t="s">
        <v>53</v>
      </c>
      <c r="E17" s="160">
        <v>35</v>
      </c>
      <c r="F17" s="160" t="s">
        <v>40</v>
      </c>
      <c r="G17" s="146">
        <f t="shared" si="2"/>
        <v>1.1111111111111112</v>
      </c>
      <c r="H17" s="143">
        <v>17697</v>
      </c>
      <c r="I17" s="143">
        <v>4.3</v>
      </c>
      <c r="J17" s="147">
        <v>18</v>
      </c>
      <c r="K17" s="147">
        <f t="shared" si="7"/>
        <v>76097.099999999991</v>
      </c>
      <c r="L17" s="143">
        <v>20</v>
      </c>
      <c r="M17" s="147"/>
      <c r="N17" s="147"/>
      <c r="O17" s="147">
        <f t="shared" si="3"/>
        <v>84552.333333333314</v>
      </c>
      <c r="P17" s="149">
        <f t="shared" si="8"/>
        <v>0</v>
      </c>
      <c r="Q17" s="149">
        <f t="shared" si="4"/>
        <v>0</v>
      </c>
      <c r="R17" s="147">
        <f t="shared" si="5"/>
        <v>21138.083333333328</v>
      </c>
      <c r="S17" s="143">
        <v>17</v>
      </c>
      <c r="T17" s="161"/>
      <c r="U17" s="147"/>
      <c r="V17" s="143"/>
      <c r="W17" s="143"/>
      <c r="X17" s="143"/>
      <c r="Y17" s="147">
        <f t="shared" si="12"/>
        <v>1671.3833333333332</v>
      </c>
      <c r="Z17" s="147">
        <f>H17*20%/J17*T17</f>
        <v>0</v>
      </c>
      <c r="AA17" s="147">
        <f t="shared" si="13"/>
        <v>0</v>
      </c>
      <c r="AB17" s="149"/>
      <c r="AC17" s="162"/>
      <c r="AD17" s="162"/>
      <c r="AE17" s="163">
        <v>2212</v>
      </c>
      <c r="AF17" s="163"/>
      <c r="AG17" s="163"/>
      <c r="AH17" s="163"/>
      <c r="AI17" s="163"/>
      <c r="AJ17" s="163"/>
      <c r="AK17" s="142"/>
      <c r="AL17" s="147"/>
      <c r="AM17" s="147">
        <f t="shared" si="6"/>
        <v>10569.041666666664</v>
      </c>
      <c r="AN17" s="149">
        <f t="shared" si="10"/>
        <v>120142.84166666665</v>
      </c>
      <c r="AO17" s="153"/>
    </row>
    <row r="18" spans="1:41" s="118" customFormat="1" ht="16.5" customHeight="1">
      <c r="A18" s="141">
        <v>7</v>
      </c>
      <c r="B18" s="164" t="s">
        <v>54</v>
      </c>
      <c r="C18" s="160" t="s">
        <v>36</v>
      </c>
      <c r="D18" s="144" t="s">
        <v>56</v>
      </c>
      <c r="E18" s="160">
        <v>13</v>
      </c>
      <c r="F18" s="160" t="s">
        <v>111</v>
      </c>
      <c r="G18" s="146">
        <f t="shared" si="2"/>
        <v>1.1111111111111112</v>
      </c>
      <c r="H18" s="143">
        <v>17697</v>
      </c>
      <c r="I18" s="143">
        <v>3.51</v>
      </c>
      <c r="J18" s="147">
        <v>18</v>
      </c>
      <c r="K18" s="147">
        <f t="shared" si="7"/>
        <v>62116.469999999994</v>
      </c>
      <c r="L18" s="143">
        <v>20</v>
      </c>
      <c r="M18" s="147"/>
      <c r="N18" s="147"/>
      <c r="O18" s="147">
        <f t="shared" si="3"/>
        <v>69018.299999999988</v>
      </c>
      <c r="P18" s="149">
        <f t="shared" si="8"/>
        <v>0</v>
      </c>
      <c r="Q18" s="149">
        <f t="shared" si="4"/>
        <v>0</v>
      </c>
      <c r="R18" s="147">
        <f t="shared" si="5"/>
        <v>17254.574999999997</v>
      </c>
      <c r="S18" s="143">
        <v>17</v>
      </c>
      <c r="T18" s="161"/>
      <c r="U18" s="147"/>
      <c r="V18" s="143"/>
      <c r="W18" s="143"/>
      <c r="X18" s="143"/>
      <c r="Y18" s="147">
        <f t="shared" si="12"/>
        <v>1671.3833333333332</v>
      </c>
      <c r="Z18" s="147"/>
      <c r="AA18" s="147">
        <f t="shared" si="13"/>
        <v>0</v>
      </c>
      <c r="AB18" s="149"/>
      <c r="AC18" s="162"/>
      <c r="AD18" s="162"/>
      <c r="AE18" s="163">
        <v>2212</v>
      </c>
      <c r="AF18" s="163"/>
      <c r="AG18" s="163"/>
      <c r="AH18" s="163"/>
      <c r="AI18" s="163"/>
      <c r="AJ18" s="163"/>
      <c r="AK18" s="142"/>
      <c r="AL18" s="142"/>
      <c r="AM18" s="147">
        <f t="shared" si="6"/>
        <v>8627.2874999999985</v>
      </c>
      <c r="AN18" s="149">
        <f t="shared" si="10"/>
        <v>98783.545833333308</v>
      </c>
      <c r="AO18" s="153"/>
    </row>
    <row r="19" spans="1:41" s="118" customFormat="1" ht="16.5" customHeight="1">
      <c r="A19" s="141">
        <v>8</v>
      </c>
      <c r="B19" s="160" t="s">
        <v>57</v>
      </c>
      <c r="C19" s="160" t="s">
        <v>36</v>
      </c>
      <c r="D19" s="165" t="s">
        <v>107</v>
      </c>
      <c r="E19" s="166">
        <v>35</v>
      </c>
      <c r="F19" s="160" t="s">
        <v>87</v>
      </c>
      <c r="G19" s="146">
        <f t="shared" si="2"/>
        <v>0.5</v>
      </c>
      <c r="H19" s="143">
        <v>17697</v>
      </c>
      <c r="I19" s="143">
        <v>3.72</v>
      </c>
      <c r="J19" s="143">
        <v>18</v>
      </c>
      <c r="K19" s="147">
        <f t="shared" si="7"/>
        <v>65832.84</v>
      </c>
      <c r="L19" s="143">
        <v>4</v>
      </c>
      <c r="M19" s="167">
        <v>5</v>
      </c>
      <c r="N19" s="147"/>
      <c r="O19" s="147">
        <f t="shared" si="3"/>
        <v>14629.519999999999</v>
      </c>
      <c r="P19" s="149">
        <f t="shared" si="8"/>
        <v>18286.899999999998</v>
      </c>
      <c r="Q19" s="149">
        <f t="shared" si="4"/>
        <v>0</v>
      </c>
      <c r="R19" s="147">
        <f t="shared" ref="R19:R36" si="14">(O19+P19+Q19)*0.25</f>
        <v>8229.1049999999996</v>
      </c>
      <c r="S19" s="149"/>
      <c r="T19" s="149"/>
      <c r="U19" s="149"/>
      <c r="V19" s="149"/>
      <c r="W19" s="149"/>
      <c r="X19" s="149"/>
      <c r="Y19" s="147">
        <f t="shared" si="12"/>
        <v>0</v>
      </c>
      <c r="Z19" s="147">
        <f>H19*20%/J19*T19</f>
        <v>0</v>
      </c>
      <c r="AA19" s="147">
        <f t="shared" si="13"/>
        <v>0</v>
      </c>
      <c r="AB19" s="149"/>
      <c r="AC19" s="149"/>
      <c r="AD19" s="149"/>
      <c r="AE19" s="163"/>
      <c r="AF19" s="163"/>
      <c r="AG19" s="163">
        <v>2655</v>
      </c>
      <c r="AH19" s="168"/>
      <c r="AI19" s="163"/>
      <c r="AJ19" s="163"/>
      <c r="AK19" s="149"/>
      <c r="AL19" s="147">
        <v>3539</v>
      </c>
      <c r="AM19" s="147">
        <f t="shared" si="6"/>
        <v>4114.5524999999998</v>
      </c>
      <c r="AN19" s="149">
        <f t="shared" si="10"/>
        <v>51454.077499999992</v>
      </c>
      <c r="AO19" s="153"/>
    </row>
    <row r="20" spans="1:41" s="118" customFormat="1" ht="16.5" customHeight="1">
      <c r="A20" s="141"/>
      <c r="B20" s="160" t="s">
        <v>38</v>
      </c>
      <c r="C20" s="160" t="s">
        <v>36</v>
      </c>
      <c r="D20" s="165" t="s">
        <v>53</v>
      </c>
      <c r="E20" s="166">
        <v>35</v>
      </c>
      <c r="F20" s="160" t="s">
        <v>40</v>
      </c>
      <c r="G20" s="146">
        <f t="shared" si="2"/>
        <v>0.83333333333333326</v>
      </c>
      <c r="H20" s="143">
        <v>17697</v>
      </c>
      <c r="I20" s="143">
        <v>4.3</v>
      </c>
      <c r="J20" s="143">
        <v>18</v>
      </c>
      <c r="K20" s="147">
        <f t="shared" si="7"/>
        <v>76097.099999999991</v>
      </c>
      <c r="L20" s="143"/>
      <c r="M20" s="167">
        <v>15</v>
      </c>
      <c r="N20" s="147"/>
      <c r="O20" s="147">
        <f t="shared" si="3"/>
        <v>0</v>
      </c>
      <c r="P20" s="149">
        <f t="shared" si="8"/>
        <v>63414.249999999985</v>
      </c>
      <c r="Q20" s="149">
        <f t="shared" si="4"/>
        <v>0</v>
      </c>
      <c r="R20" s="147">
        <f t="shared" si="14"/>
        <v>15853.562499999996</v>
      </c>
      <c r="S20" s="149"/>
      <c r="T20" s="149"/>
      <c r="U20" s="149">
        <v>15</v>
      </c>
      <c r="V20" s="149"/>
      <c r="W20" s="149"/>
      <c r="X20" s="149"/>
      <c r="Y20" s="147">
        <f t="shared" si="9"/>
        <v>0</v>
      </c>
      <c r="Z20" s="147"/>
      <c r="AA20" s="147">
        <f t="shared" si="11"/>
        <v>1843.4375</v>
      </c>
      <c r="AB20" s="149"/>
      <c r="AC20" s="149"/>
      <c r="AD20" s="149"/>
      <c r="AE20" s="163"/>
      <c r="AF20" s="163"/>
      <c r="AG20" s="163"/>
      <c r="AH20" s="168"/>
      <c r="AI20" s="163"/>
      <c r="AJ20" s="163"/>
      <c r="AK20" s="149"/>
      <c r="AL20" s="147"/>
      <c r="AM20" s="147">
        <f t="shared" si="6"/>
        <v>7926.7812499999991</v>
      </c>
      <c r="AN20" s="149">
        <f t="shared" si="10"/>
        <v>89038.031249999985</v>
      </c>
      <c r="AO20" s="153"/>
    </row>
    <row r="21" spans="1:41" s="118" customFormat="1" ht="16.5" customHeight="1">
      <c r="A21" s="141">
        <v>9</v>
      </c>
      <c r="B21" s="160" t="s">
        <v>43</v>
      </c>
      <c r="C21" s="160" t="s">
        <v>36</v>
      </c>
      <c r="D21" s="144" t="s">
        <v>56</v>
      </c>
      <c r="E21" s="160">
        <v>20</v>
      </c>
      <c r="F21" s="160" t="s">
        <v>87</v>
      </c>
      <c r="G21" s="146">
        <f t="shared" si="2"/>
        <v>1.0555555555555556</v>
      </c>
      <c r="H21" s="143">
        <v>17697</v>
      </c>
      <c r="I21" s="143">
        <v>3.65</v>
      </c>
      <c r="J21" s="147">
        <v>18</v>
      </c>
      <c r="K21" s="147">
        <f t="shared" si="7"/>
        <v>64594.049999999996</v>
      </c>
      <c r="L21" s="143">
        <v>4</v>
      </c>
      <c r="M21" s="147">
        <v>15</v>
      </c>
      <c r="N21" s="147"/>
      <c r="O21" s="147">
        <f t="shared" si="3"/>
        <v>14354.233333333332</v>
      </c>
      <c r="P21" s="149">
        <f t="shared" si="8"/>
        <v>53828.374999999993</v>
      </c>
      <c r="Q21" s="149">
        <f t="shared" si="4"/>
        <v>0</v>
      </c>
      <c r="R21" s="147">
        <f t="shared" si="14"/>
        <v>17045.652083333331</v>
      </c>
      <c r="S21" s="143">
        <v>3</v>
      </c>
      <c r="T21" s="161"/>
      <c r="U21" s="147">
        <v>15</v>
      </c>
      <c r="V21" s="143"/>
      <c r="W21" s="143"/>
      <c r="X21" s="143"/>
      <c r="Y21" s="147">
        <f t="shared" si="9"/>
        <v>368.6875</v>
      </c>
      <c r="Z21" s="147">
        <f>H21*20%/J21*T21</f>
        <v>0</v>
      </c>
      <c r="AA21" s="147">
        <f t="shared" si="11"/>
        <v>1843.4375</v>
      </c>
      <c r="AB21" s="149"/>
      <c r="AC21" s="162"/>
      <c r="AD21" s="162"/>
      <c r="AE21" s="163"/>
      <c r="AF21" s="163"/>
      <c r="AG21" s="163">
        <v>2655</v>
      </c>
      <c r="AH21" s="163"/>
      <c r="AI21" s="163"/>
      <c r="AJ21" s="163"/>
      <c r="AK21" s="142"/>
      <c r="AL21" s="142">
        <v>3539</v>
      </c>
      <c r="AM21" s="147">
        <f t="shared" si="6"/>
        <v>8522.8260416666653</v>
      </c>
      <c r="AN21" s="149">
        <f t="shared" si="10"/>
        <v>102157.21145833332</v>
      </c>
      <c r="AO21" s="153"/>
    </row>
    <row r="22" spans="1:41" s="118" customFormat="1" ht="16.5" customHeight="1">
      <c r="A22" s="141">
        <v>10</v>
      </c>
      <c r="B22" s="160" t="s">
        <v>44</v>
      </c>
      <c r="C22" s="160" t="s">
        <v>36</v>
      </c>
      <c r="D22" s="144" t="s">
        <v>56</v>
      </c>
      <c r="E22" s="160">
        <v>2</v>
      </c>
      <c r="F22" s="143" t="s">
        <v>87</v>
      </c>
      <c r="G22" s="146">
        <f t="shared" si="2"/>
        <v>0.38888888888888884</v>
      </c>
      <c r="H22" s="143">
        <v>17697</v>
      </c>
      <c r="I22" s="143">
        <v>3.2</v>
      </c>
      <c r="J22" s="147">
        <v>18</v>
      </c>
      <c r="K22" s="147">
        <f t="shared" si="7"/>
        <v>56630.400000000001</v>
      </c>
      <c r="L22" s="143"/>
      <c r="M22" s="147">
        <v>7</v>
      </c>
      <c r="N22" s="147"/>
      <c r="O22" s="147">
        <f t="shared" si="3"/>
        <v>0</v>
      </c>
      <c r="P22" s="149">
        <f t="shared" si="8"/>
        <v>22022.933333333334</v>
      </c>
      <c r="Q22" s="149">
        <f t="shared" si="4"/>
        <v>0</v>
      </c>
      <c r="R22" s="147">
        <f t="shared" si="14"/>
        <v>5505.7333333333336</v>
      </c>
      <c r="S22" s="143"/>
      <c r="T22" s="161"/>
      <c r="U22" s="147"/>
      <c r="V22" s="143"/>
      <c r="W22" s="143"/>
      <c r="X22" s="143"/>
      <c r="Y22" s="147">
        <f>H22*20%/J22*S22*50%</f>
        <v>0</v>
      </c>
      <c r="Z22" s="147">
        <f>H22*20%/J22*T22</f>
        <v>0</v>
      </c>
      <c r="AA22" s="147">
        <f>(H22*20%/18*U22)*50%</f>
        <v>0</v>
      </c>
      <c r="AB22" s="149"/>
      <c r="AC22" s="162"/>
      <c r="AD22" s="162"/>
      <c r="AE22" s="163"/>
      <c r="AF22" s="163"/>
      <c r="AG22" s="163"/>
      <c r="AH22" s="163"/>
      <c r="AI22" s="163"/>
      <c r="AJ22" s="163"/>
      <c r="AK22" s="142"/>
      <c r="AL22" s="147">
        <v>3539</v>
      </c>
      <c r="AM22" s="147">
        <f t="shared" si="6"/>
        <v>2752.8666666666668</v>
      </c>
      <c r="AN22" s="149">
        <f t="shared" si="10"/>
        <v>33820.533333333333</v>
      </c>
      <c r="AO22" s="153"/>
    </row>
    <row r="23" spans="1:41" s="118" customFormat="1" ht="16.5" customHeight="1">
      <c r="A23" s="141"/>
      <c r="B23" s="160" t="s">
        <v>81</v>
      </c>
      <c r="C23" s="160" t="s">
        <v>36</v>
      </c>
      <c r="D23" s="144" t="s">
        <v>56</v>
      </c>
      <c r="E23" s="160">
        <v>2</v>
      </c>
      <c r="F23" s="160" t="s">
        <v>87</v>
      </c>
      <c r="G23" s="146">
        <f t="shared" si="2"/>
        <v>0.33333333333333331</v>
      </c>
      <c r="H23" s="143">
        <v>17697</v>
      </c>
      <c r="I23" s="143">
        <v>3.2</v>
      </c>
      <c r="J23" s="147">
        <v>18</v>
      </c>
      <c r="K23" s="147">
        <f t="shared" si="7"/>
        <v>56630.400000000001</v>
      </c>
      <c r="L23" s="143"/>
      <c r="M23" s="147">
        <v>6</v>
      </c>
      <c r="N23" s="147"/>
      <c r="O23" s="147">
        <f t="shared" si="3"/>
        <v>0</v>
      </c>
      <c r="P23" s="149">
        <f t="shared" si="8"/>
        <v>18876.8</v>
      </c>
      <c r="Q23" s="149">
        <f t="shared" si="4"/>
        <v>0</v>
      </c>
      <c r="R23" s="147">
        <f t="shared" si="14"/>
        <v>4719.2</v>
      </c>
      <c r="S23" s="143"/>
      <c r="T23" s="161"/>
      <c r="U23" s="147"/>
      <c r="V23" s="143"/>
      <c r="W23" s="143"/>
      <c r="X23" s="143"/>
      <c r="Y23" s="147">
        <f t="shared" ref="Y23:Y36" si="15">H23*20%/J23*S23*50%</f>
        <v>0</v>
      </c>
      <c r="Z23" s="147">
        <f>H23*20%/J23*T23</f>
        <v>0</v>
      </c>
      <c r="AA23" s="147">
        <f t="shared" ref="AA23:AA36" si="16">(H23*20%/18*U23)*50%</f>
        <v>0</v>
      </c>
      <c r="AB23" s="149"/>
      <c r="AC23" s="162"/>
      <c r="AD23" s="162"/>
      <c r="AE23" s="163"/>
      <c r="AF23" s="163"/>
      <c r="AG23" s="163"/>
      <c r="AH23" s="163"/>
      <c r="AI23" s="163"/>
      <c r="AJ23" s="163"/>
      <c r="AK23" s="142"/>
      <c r="AL23" s="142"/>
      <c r="AM23" s="147">
        <f t="shared" si="6"/>
        <v>2359.6</v>
      </c>
      <c r="AN23" s="149">
        <f t="shared" si="10"/>
        <v>25955.599999999999</v>
      </c>
      <c r="AO23" s="153"/>
    </row>
    <row r="24" spans="1:41" s="118" customFormat="1" ht="16.5" customHeight="1">
      <c r="A24" s="141">
        <v>11</v>
      </c>
      <c r="B24" s="160" t="s">
        <v>47</v>
      </c>
      <c r="C24" s="160" t="s">
        <v>36</v>
      </c>
      <c r="D24" s="144" t="s">
        <v>56</v>
      </c>
      <c r="E24" s="160">
        <v>1</v>
      </c>
      <c r="F24" s="160" t="s">
        <v>87</v>
      </c>
      <c r="G24" s="146">
        <f t="shared" si="2"/>
        <v>0.83333333333333326</v>
      </c>
      <c r="H24" s="143">
        <v>17697</v>
      </c>
      <c r="I24" s="143">
        <v>3.14</v>
      </c>
      <c r="J24" s="147">
        <v>18</v>
      </c>
      <c r="K24" s="147">
        <f t="shared" si="7"/>
        <v>55568.58</v>
      </c>
      <c r="L24" s="143"/>
      <c r="M24" s="147">
        <v>15</v>
      </c>
      <c r="N24" s="147"/>
      <c r="O24" s="147">
        <f t="shared" si="3"/>
        <v>0</v>
      </c>
      <c r="P24" s="149">
        <f t="shared" si="8"/>
        <v>46307.15</v>
      </c>
      <c r="Q24" s="149">
        <f t="shared" si="4"/>
        <v>0</v>
      </c>
      <c r="R24" s="147">
        <f t="shared" si="14"/>
        <v>11576.7875</v>
      </c>
      <c r="S24" s="143"/>
      <c r="T24" s="161"/>
      <c r="U24" s="147"/>
      <c r="V24" s="143"/>
      <c r="W24" s="143"/>
      <c r="X24" s="143"/>
      <c r="Y24" s="147">
        <f t="shared" si="15"/>
        <v>0</v>
      </c>
      <c r="Z24" s="147"/>
      <c r="AA24" s="147">
        <f t="shared" si="16"/>
        <v>0</v>
      </c>
      <c r="AB24" s="149"/>
      <c r="AC24" s="162"/>
      <c r="AD24" s="162"/>
      <c r="AE24" s="163"/>
      <c r="AF24" s="163"/>
      <c r="AG24" s="163">
        <v>2655</v>
      </c>
      <c r="AH24" s="163"/>
      <c r="AI24" s="163"/>
      <c r="AJ24" s="163"/>
      <c r="AK24" s="142"/>
      <c r="AL24" s="142">
        <v>3539</v>
      </c>
      <c r="AM24" s="147">
        <f t="shared" si="6"/>
        <v>5788.3937500000002</v>
      </c>
      <c r="AN24" s="149">
        <f t="shared" si="10"/>
        <v>69866.331250000003</v>
      </c>
      <c r="AO24" s="153"/>
    </row>
    <row r="25" spans="1:41" s="118" customFormat="1" ht="16.5" customHeight="1">
      <c r="A25" s="141">
        <v>12</v>
      </c>
      <c r="B25" s="160" t="s">
        <v>46</v>
      </c>
      <c r="C25" s="169" t="s">
        <v>52</v>
      </c>
      <c r="D25" s="144" t="s">
        <v>76</v>
      </c>
      <c r="E25" s="169">
        <v>33</v>
      </c>
      <c r="F25" s="169" t="s">
        <v>45</v>
      </c>
      <c r="G25" s="146">
        <f t="shared" si="2"/>
        <v>0.38888888888888884</v>
      </c>
      <c r="H25" s="143">
        <v>17697</v>
      </c>
      <c r="I25" s="143">
        <v>3.24</v>
      </c>
      <c r="J25" s="147">
        <v>18</v>
      </c>
      <c r="K25" s="147">
        <f t="shared" si="7"/>
        <v>57338.280000000006</v>
      </c>
      <c r="L25" s="143"/>
      <c r="M25" s="147">
        <v>7</v>
      </c>
      <c r="N25" s="147"/>
      <c r="O25" s="147">
        <f t="shared" si="3"/>
        <v>0</v>
      </c>
      <c r="P25" s="149">
        <f t="shared" si="8"/>
        <v>22298.220000000005</v>
      </c>
      <c r="Q25" s="149">
        <f t="shared" si="4"/>
        <v>0</v>
      </c>
      <c r="R25" s="147">
        <f t="shared" si="14"/>
        <v>5574.5550000000012</v>
      </c>
      <c r="S25" s="143"/>
      <c r="T25" s="161"/>
      <c r="U25" s="147"/>
      <c r="V25" s="143"/>
      <c r="W25" s="143"/>
      <c r="X25" s="143"/>
      <c r="Y25" s="147">
        <f t="shared" si="15"/>
        <v>0</v>
      </c>
      <c r="Z25" s="147">
        <f>H25*20%/J25*T25</f>
        <v>0</v>
      </c>
      <c r="AA25" s="147">
        <f t="shared" si="16"/>
        <v>0</v>
      </c>
      <c r="AB25" s="149"/>
      <c r="AC25" s="162"/>
      <c r="AD25" s="162"/>
      <c r="AE25" s="163"/>
      <c r="AF25" s="163"/>
      <c r="AG25" s="163">
        <v>2655</v>
      </c>
      <c r="AH25" s="163"/>
      <c r="AI25" s="163"/>
      <c r="AJ25" s="163"/>
      <c r="AK25" s="142">
        <v>1770</v>
      </c>
      <c r="AL25" s="142"/>
      <c r="AM25" s="147">
        <f t="shared" si="6"/>
        <v>2787.2775000000006</v>
      </c>
      <c r="AN25" s="149">
        <f t="shared" si="10"/>
        <v>35085.052500000005</v>
      </c>
      <c r="AO25" s="153"/>
    </row>
    <row r="26" spans="1:41" s="118" customFormat="1" ht="16.5" customHeight="1">
      <c r="A26" s="141"/>
      <c r="B26" s="160" t="s">
        <v>37</v>
      </c>
      <c r="C26" s="160" t="s">
        <v>52</v>
      </c>
      <c r="D26" s="144" t="s">
        <v>109</v>
      </c>
      <c r="E26" s="160">
        <v>33</v>
      </c>
      <c r="F26" s="160" t="s">
        <v>87</v>
      </c>
      <c r="G26" s="146">
        <f t="shared" si="2"/>
        <v>0.33333333333333331</v>
      </c>
      <c r="H26" s="143">
        <v>17697</v>
      </c>
      <c r="I26" s="143">
        <v>2.83</v>
      </c>
      <c r="J26" s="147">
        <v>18</v>
      </c>
      <c r="K26" s="147">
        <f t="shared" si="7"/>
        <v>50082.51</v>
      </c>
      <c r="L26" s="143">
        <v>6</v>
      </c>
      <c r="M26" s="149"/>
      <c r="N26" s="149"/>
      <c r="O26" s="147">
        <f t="shared" si="3"/>
        <v>16694.169999999998</v>
      </c>
      <c r="P26" s="149">
        <f t="shared" si="8"/>
        <v>0</v>
      </c>
      <c r="Q26" s="149">
        <f t="shared" si="4"/>
        <v>0</v>
      </c>
      <c r="R26" s="147">
        <f t="shared" si="14"/>
        <v>4173.5424999999996</v>
      </c>
      <c r="S26" s="162"/>
      <c r="T26" s="161"/>
      <c r="U26" s="162"/>
      <c r="V26" s="162"/>
      <c r="W26" s="162"/>
      <c r="X26" s="162"/>
      <c r="Y26" s="147">
        <f t="shared" si="15"/>
        <v>0</v>
      </c>
      <c r="Z26" s="147">
        <f>H26*20%/J26*T26</f>
        <v>0</v>
      </c>
      <c r="AA26" s="147">
        <f t="shared" si="16"/>
        <v>0</v>
      </c>
      <c r="AB26" s="149"/>
      <c r="AC26" s="162"/>
      <c r="AD26" s="162"/>
      <c r="AE26" s="163"/>
      <c r="AF26" s="163"/>
      <c r="AG26" s="163"/>
      <c r="AH26" s="163"/>
      <c r="AI26" s="163"/>
      <c r="AJ26" s="163"/>
      <c r="AK26" s="142"/>
      <c r="AL26" s="142"/>
      <c r="AM26" s="147">
        <f t="shared" si="6"/>
        <v>2086.7712499999998</v>
      </c>
      <c r="AN26" s="149">
        <f t="shared" si="10"/>
        <v>22954.483749999999</v>
      </c>
      <c r="AO26" s="153"/>
    </row>
    <row r="27" spans="1:41" s="118" customFormat="1" ht="16.5" customHeight="1">
      <c r="A27" s="141">
        <v>13</v>
      </c>
      <c r="B27" s="160" t="s">
        <v>46</v>
      </c>
      <c r="C27" s="160" t="s">
        <v>36</v>
      </c>
      <c r="D27" s="144" t="s">
        <v>56</v>
      </c>
      <c r="E27" s="160">
        <v>1</v>
      </c>
      <c r="F27" s="160" t="s">
        <v>87</v>
      </c>
      <c r="G27" s="146">
        <f t="shared" si="2"/>
        <v>0.33333333333333331</v>
      </c>
      <c r="H27" s="143">
        <v>17697</v>
      </c>
      <c r="I27" s="143">
        <v>3.14</v>
      </c>
      <c r="J27" s="147">
        <v>18</v>
      </c>
      <c r="K27" s="147">
        <f t="shared" si="7"/>
        <v>55568.58</v>
      </c>
      <c r="L27" s="143"/>
      <c r="M27" s="149">
        <v>6</v>
      </c>
      <c r="N27" s="149"/>
      <c r="O27" s="147">
        <f t="shared" si="3"/>
        <v>0</v>
      </c>
      <c r="P27" s="149">
        <f t="shared" si="8"/>
        <v>18522.86</v>
      </c>
      <c r="Q27" s="149">
        <f t="shared" si="4"/>
        <v>0</v>
      </c>
      <c r="R27" s="147">
        <f t="shared" si="14"/>
        <v>4630.7150000000001</v>
      </c>
      <c r="S27" s="162"/>
      <c r="T27" s="161"/>
      <c r="U27" s="162"/>
      <c r="V27" s="162"/>
      <c r="W27" s="162"/>
      <c r="X27" s="162"/>
      <c r="Y27" s="147">
        <f t="shared" si="15"/>
        <v>0</v>
      </c>
      <c r="Z27" s="147">
        <f>H27*20%/J27*T27</f>
        <v>0</v>
      </c>
      <c r="AA27" s="147">
        <f t="shared" si="16"/>
        <v>0</v>
      </c>
      <c r="AB27" s="149"/>
      <c r="AC27" s="162"/>
      <c r="AD27" s="162"/>
      <c r="AE27" s="163"/>
      <c r="AF27" s="163"/>
      <c r="AG27" s="163">
        <v>2655</v>
      </c>
      <c r="AH27" s="163"/>
      <c r="AI27" s="163"/>
      <c r="AJ27" s="163"/>
      <c r="AK27" s="142">
        <v>1769</v>
      </c>
      <c r="AL27" s="147">
        <v>3539</v>
      </c>
      <c r="AM27" s="147">
        <f t="shared" si="6"/>
        <v>2315.3575000000001</v>
      </c>
      <c r="AN27" s="149">
        <f t="shared" si="10"/>
        <v>33431.932500000003</v>
      </c>
      <c r="AO27" s="153"/>
    </row>
    <row r="28" spans="1:41" s="118" customFormat="1" ht="16.5" customHeight="1">
      <c r="A28" s="141"/>
      <c r="B28" s="160" t="s">
        <v>110</v>
      </c>
      <c r="C28" s="160" t="s">
        <v>36</v>
      </c>
      <c r="D28" s="144" t="s">
        <v>56</v>
      </c>
      <c r="E28" s="160">
        <v>1</v>
      </c>
      <c r="F28" s="160" t="s">
        <v>87</v>
      </c>
      <c r="G28" s="146">
        <f t="shared" si="2"/>
        <v>0.1111111111111111</v>
      </c>
      <c r="H28" s="143">
        <v>17697</v>
      </c>
      <c r="I28" s="143">
        <v>3.14</v>
      </c>
      <c r="J28" s="147">
        <v>18</v>
      </c>
      <c r="K28" s="147">
        <f t="shared" si="7"/>
        <v>55568.58</v>
      </c>
      <c r="L28" s="143"/>
      <c r="M28" s="149">
        <v>2</v>
      </c>
      <c r="N28" s="149"/>
      <c r="O28" s="147">
        <f t="shared" si="3"/>
        <v>0</v>
      </c>
      <c r="P28" s="149">
        <f t="shared" si="8"/>
        <v>6174.2866666666669</v>
      </c>
      <c r="Q28" s="149">
        <f t="shared" si="4"/>
        <v>0</v>
      </c>
      <c r="R28" s="147">
        <f t="shared" si="14"/>
        <v>1543.5716666666667</v>
      </c>
      <c r="S28" s="162"/>
      <c r="T28" s="161"/>
      <c r="U28" s="162"/>
      <c r="V28" s="162"/>
      <c r="W28" s="162"/>
      <c r="X28" s="162"/>
      <c r="Y28" s="147">
        <f t="shared" si="15"/>
        <v>0</v>
      </c>
      <c r="Z28" s="147"/>
      <c r="AA28" s="147">
        <f t="shared" si="16"/>
        <v>0</v>
      </c>
      <c r="AB28" s="149"/>
      <c r="AC28" s="162"/>
      <c r="AD28" s="162"/>
      <c r="AE28" s="163"/>
      <c r="AF28" s="163"/>
      <c r="AG28" s="163"/>
      <c r="AH28" s="163"/>
      <c r="AI28" s="163"/>
      <c r="AJ28" s="163"/>
      <c r="AK28" s="142"/>
      <c r="AL28" s="147"/>
      <c r="AM28" s="147">
        <f t="shared" si="6"/>
        <v>771.78583333333336</v>
      </c>
      <c r="AN28" s="149">
        <f t="shared" si="10"/>
        <v>8489.6441666666669</v>
      </c>
      <c r="AO28" s="153"/>
    </row>
    <row r="29" spans="1:41" s="118" customFormat="1" ht="16.5" customHeight="1">
      <c r="A29" s="141">
        <v>14</v>
      </c>
      <c r="B29" s="160" t="s">
        <v>41</v>
      </c>
      <c r="C29" s="160" t="s">
        <v>36</v>
      </c>
      <c r="D29" s="144" t="s">
        <v>53</v>
      </c>
      <c r="E29" s="160">
        <v>20</v>
      </c>
      <c r="F29" s="169" t="s">
        <v>40</v>
      </c>
      <c r="G29" s="146">
        <f t="shared" si="2"/>
        <v>0.55555555555555558</v>
      </c>
      <c r="H29" s="143">
        <v>17697</v>
      </c>
      <c r="I29" s="143">
        <v>4.2300000000000004</v>
      </c>
      <c r="J29" s="147">
        <v>18</v>
      </c>
      <c r="K29" s="147">
        <f t="shared" si="7"/>
        <v>74858.310000000012</v>
      </c>
      <c r="L29" s="143"/>
      <c r="M29" s="149">
        <v>10</v>
      </c>
      <c r="N29" s="149"/>
      <c r="O29" s="147">
        <f t="shared" si="3"/>
        <v>0</v>
      </c>
      <c r="P29" s="149">
        <f t="shared" si="8"/>
        <v>41587.950000000012</v>
      </c>
      <c r="Q29" s="149">
        <f t="shared" si="4"/>
        <v>0</v>
      </c>
      <c r="R29" s="147">
        <f t="shared" si="14"/>
        <v>10396.987500000003</v>
      </c>
      <c r="S29" s="163"/>
      <c r="T29" s="161"/>
      <c r="U29" s="163">
        <v>10</v>
      </c>
      <c r="V29" s="162"/>
      <c r="W29" s="162"/>
      <c r="X29" s="162"/>
      <c r="Y29" s="147">
        <f t="shared" si="15"/>
        <v>0</v>
      </c>
      <c r="Z29" s="147">
        <f>H29*20%/J29*T29</f>
        <v>0</v>
      </c>
      <c r="AA29" s="147">
        <f t="shared" si="16"/>
        <v>983.16666666666663</v>
      </c>
      <c r="AB29" s="149"/>
      <c r="AC29" s="162"/>
      <c r="AD29" s="162"/>
      <c r="AE29" s="163"/>
      <c r="AF29" s="163"/>
      <c r="AG29" s="163"/>
      <c r="AH29" s="163"/>
      <c r="AI29" s="163"/>
      <c r="AJ29" s="163"/>
      <c r="AK29" s="142"/>
      <c r="AL29" s="147"/>
      <c r="AM29" s="147">
        <f t="shared" si="6"/>
        <v>5198.4937500000015</v>
      </c>
      <c r="AN29" s="149">
        <f t="shared" si="10"/>
        <v>58166.59791666668</v>
      </c>
      <c r="AO29" s="153"/>
    </row>
    <row r="30" spans="1:41" s="118" customFormat="1" ht="16.5" customHeight="1">
      <c r="A30" s="141"/>
      <c r="B30" s="160" t="s">
        <v>80</v>
      </c>
      <c r="C30" s="160" t="s">
        <v>36</v>
      </c>
      <c r="D30" s="143" t="s">
        <v>107</v>
      </c>
      <c r="E30" s="158">
        <v>0</v>
      </c>
      <c r="F30" s="160" t="s">
        <v>87</v>
      </c>
      <c r="G30" s="146">
        <f t="shared" si="2"/>
        <v>0.27777777777777779</v>
      </c>
      <c r="H30" s="143">
        <v>17697</v>
      </c>
      <c r="I30" s="143">
        <v>3.08</v>
      </c>
      <c r="J30" s="147">
        <v>18</v>
      </c>
      <c r="K30" s="147">
        <f t="shared" si="7"/>
        <v>54506.76</v>
      </c>
      <c r="L30" s="143"/>
      <c r="M30" s="149">
        <v>5</v>
      </c>
      <c r="N30" s="149"/>
      <c r="O30" s="147">
        <f t="shared" si="3"/>
        <v>0</v>
      </c>
      <c r="P30" s="149">
        <f t="shared" si="8"/>
        <v>15140.766666666668</v>
      </c>
      <c r="Q30" s="149">
        <f t="shared" si="4"/>
        <v>0</v>
      </c>
      <c r="R30" s="147">
        <f t="shared" si="14"/>
        <v>3785.1916666666671</v>
      </c>
      <c r="S30" s="163"/>
      <c r="T30" s="161"/>
      <c r="U30" s="163">
        <v>5</v>
      </c>
      <c r="V30" s="162"/>
      <c r="W30" s="162"/>
      <c r="X30" s="162"/>
      <c r="Y30" s="147">
        <f t="shared" si="15"/>
        <v>0</v>
      </c>
      <c r="Z30" s="147">
        <f>H30*20%/J30*T30</f>
        <v>0</v>
      </c>
      <c r="AA30" s="147">
        <f t="shared" si="16"/>
        <v>491.58333333333331</v>
      </c>
      <c r="AB30" s="149"/>
      <c r="AC30" s="162"/>
      <c r="AD30" s="162"/>
      <c r="AE30" s="163"/>
      <c r="AF30" s="163"/>
      <c r="AG30" s="163"/>
      <c r="AH30" s="163"/>
      <c r="AI30" s="163"/>
      <c r="AJ30" s="163"/>
      <c r="AK30" s="142"/>
      <c r="AL30" s="147"/>
      <c r="AM30" s="147">
        <f t="shared" si="6"/>
        <v>1892.5958333333338</v>
      </c>
      <c r="AN30" s="149">
        <f t="shared" si="10"/>
        <v>21310.137500000001</v>
      </c>
      <c r="AO30" s="153"/>
    </row>
    <row r="31" spans="1:41" s="118" customFormat="1" ht="16.5" customHeight="1">
      <c r="A31" s="141"/>
      <c r="B31" s="170" t="s">
        <v>49</v>
      </c>
      <c r="C31" s="143" t="s">
        <v>36</v>
      </c>
      <c r="D31" s="143" t="s">
        <v>107</v>
      </c>
      <c r="E31" s="158">
        <v>0</v>
      </c>
      <c r="F31" s="169" t="s">
        <v>87</v>
      </c>
      <c r="G31" s="146">
        <f t="shared" si="2"/>
        <v>1.2777777777777777</v>
      </c>
      <c r="H31" s="143">
        <v>17697</v>
      </c>
      <c r="I31" s="143">
        <v>3.08</v>
      </c>
      <c r="J31" s="147">
        <v>18</v>
      </c>
      <c r="K31" s="147">
        <f t="shared" si="7"/>
        <v>54506.76</v>
      </c>
      <c r="L31" s="142">
        <v>8</v>
      </c>
      <c r="M31" s="149">
        <v>15</v>
      </c>
      <c r="N31" s="149"/>
      <c r="O31" s="147">
        <f t="shared" si="3"/>
        <v>24225.226666666669</v>
      </c>
      <c r="P31" s="149">
        <f t="shared" si="8"/>
        <v>45422.3</v>
      </c>
      <c r="Q31" s="149">
        <f t="shared" si="4"/>
        <v>0</v>
      </c>
      <c r="R31" s="147">
        <f t="shared" si="14"/>
        <v>17411.881666666668</v>
      </c>
      <c r="S31" s="163">
        <v>3</v>
      </c>
      <c r="T31" s="161"/>
      <c r="U31" s="163">
        <v>15</v>
      </c>
      <c r="V31" s="162"/>
      <c r="W31" s="162"/>
      <c r="X31" s="162"/>
      <c r="Y31" s="147">
        <f t="shared" si="15"/>
        <v>294.95</v>
      </c>
      <c r="Z31" s="147"/>
      <c r="AA31" s="147">
        <f t="shared" si="16"/>
        <v>1474.75</v>
      </c>
      <c r="AB31" s="149"/>
      <c r="AC31" s="162"/>
      <c r="AD31" s="162"/>
      <c r="AE31" s="163"/>
      <c r="AF31" s="163"/>
      <c r="AG31" s="163"/>
      <c r="AH31" s="163"/>
      <c r="AI31" s="163"/>
      <c r="AJ31" s="163"/>
      <c r="AK31" s="142"/>
      <c r="AL31" s="147"/>
      <c r="AM31" s="147">
        <f t="shared" si="6"/>
        <v>8705.940833333334</v>
      </c>
      <c r="AN31" s="149">
        <f t="shared" si="10"/>
        <v>97535.049166666664</v>
      </c>
      <c r="AO31" s="153"/>
    </row>
    <row r="32" spans="1:41" s="118" customFormat="1" ht="16.5" customHeight="1">
      <c r="A32" s="141"/>
      <c r="B32" s="143" t="s">
        <v>48</v>
      </c>
      <c r="C32" s="143" t="s">
        <v>36</v>
      </c>
      <c r="D32" s="143" t="s">
        <v>107</v>
      </c>
      <c r="E32" s="158">
        <v>0</v>
      </c>
      <c r="F32" s="160" t="s">
        <v>87</v>
      </c>
      <c r="G32" s="146">
        <f t="shared" si="2"/>
        <v>0.27777777777777779</v>
      </c>
      <c r="H32" s="143">
        <v>17697</v>
      </c>
      <c r="I32" s="143">
        <v>3.08</v>
      </c>
      <c r="J32" s="147">
        <v>18</v>
      </c>
      <c r="K32" s="147">
        <f t="shared" si="7"/>
        <v>54506.76</v>
      </c>
      <c r="L32" s="142"/>
      <c r="M32" s="149">
        <v>5</v>
      </c>
      <c r="N32" s="149"/>
      <c r="O32" s="147">
        <f t="shared" si="3"/>
        <v>0</v>
      </c>
      <c r="P32" s="149">
        <f t="shared" si="8"/>
        <v>15140.766666666668</v>
      </c>
      <c r="Q32" s="149">
        <f t="shared" si="4"/>
        <v>0</v>
      </c>
      <c r="R32" s="147">
        <f t="shared" si="14"/>
        <v>3785.1916666666671</v>
      </c>
      <c r="S32" s="163"/>
      <c r="T32" s="162"/>
      <c r="U32" s="163">
        <v>5</v>
      </c>
      <c r="V32" s="162"/>
      <c r="W32" s="162"/>
      <c r="X32" s="162"/>
      <c r="Y32" s="147">
        <f t="shared" si="15"/>
        <v>0</v>
      </c>
      <c r="Z32" s="147"/>
      <c r="AA32" s="147">
        <f t="shared" si="16"/>
        <v>491.58333333333331</v>
      </c>
      <c r="AB32" s="149"/>
      <c r="AC32" s="162"/>
      <c r="AD32" s="162"/>
      <c r="AE32" s="163"/>
      <c r="AF32" s="163"/>
      <c r="AG32" s="163"/>
      <c r="AH32" s="163"/>
      <c r="AI32" s="163"/>
      <c r="AJ32" s="163"/>
      <c r="AK32" s="142"/>
      <c r="AL32" s="142"/>
      <c r="AM32" s="147">
        <f t="shared" si="6"/>
        <v>1892.5958333333338</v>
      </c>
      <c r="AN32" s="149">
        <f t="shared" si="10"/>
        <v>21310.137500000001</v>
      </c>
      <c r="AO32" s="153"/>
    </row>
    <row r="33" spans="1:41" s="118" customFormat="1" ht="16.5" customHeight="1">
      <c r="A33" s="141"/>
      <c r="B33" s="170" t="s">
        <v>42</v>
      </c>
      <c r="C33" s="143" t="s">
        <v>36</v>
      </c>
      <c r="D33" s="143" t="s">
        <v>107</v>
      </c>
      <c r="E33" s="142">
        <v>0</v>
      </c>
      <c r="F33" s="143" t="s">
        <v>89</v>
      </c>
      <c r="G33" s="146">
        <f t="shared" si="2"/>
        <v>0.33333333333333331</v>
      </c>
      <c r="H33" s="147">
        <v>17697</v>
      </c>
      <c r="I33" s="143">
        <v>3.08</v>
      </c>
      <c r="J33" s="147">
        <v>18</v>
      </c>
      <c r="K33" s="147">
        <f t="shared" si="7"/>
        <v>54506.76</v>
      </c>
      <c r="L33" s="149"/>
      <c r="M33" s="149">
        <v>6</v>
      </c>
      <c r="N33" s="149"/>
      <c r="O33" s="147">
        <f t="shared" si="3"/>
        <v>0</v>
      </c>
      <c r="P33" s="149">
        <f t="shared" si="8"/>
        <v>18168.920000000002</v>
      </c>
      <c r="Q33" s="149">
        <f t="shared" si="4"/>
        <v>0</v>
      </c>
      <c r="R33" s="147">
        <f t="shared" si="14"/>
        <v>4542.2300000000005</v>
      </c>
      <c r="S33" s="163"/>
      <c r="T33" s="149"/>
      <c r="U33" s="163">
        <v>6</v>
      </c>
      <c r="V33" s="149"/>
      <c r="W33" s="149"/>
      <c r="X33" s="149"/>
      <c r="Y33" s="147">
        <f t="shared" si="15"/>
        <v>0</v>
      </c>
      <c r="Z33" s="147"/>
      <c r="AA33" s="147">
        <f t="shared" si="16"/>
        <v>589.9</v>
      </c>
      <c r="AB33" s="149"/>
      <c r="AC33" s="149"/>
      <c r="AD33" s="149"/>
      <c r="AE33" s="163"/>
      <c r="AF33" s="163"/>
      <c r="AG33" s="163"/>
      <c r="AH33" s="163"/>
      <c r="AI33" s="163"/>
      <c r="AJ33" s="163"/>
      <c r="AK33" s="149"/>
      <c r="AL33" s="147"/>
      <c r="AM33" s="147">
        <f t="shared" si="6"/>
        <v>2271.1150000000002</v>
      </c>
      <c r="AN33" s="149">
        <f t="shared" si="10"/>
        <v>25572.165000000005</v>
      </c>
      <c r="AO33" s="153"/>
    </row>
    <row r="34" spans="1:41" s="118" customFormat="1" ht="16.5" customHeight="1">
      <c r="A34" s="141"/>
      <c r="B34" s="164" t="s">
        <v>90</v>
      </c>
      <c r="C34" s="143" t="s">
        <v>36</v>
      </c>
      <c r="D34" s="143" t="s">
        <v>107</v>
      </c>
      <c r="E34" s="142">
        <v>0</v>
      </c>
      <c r="F34" s="160" t="s">
        <v>87</v>
      </c>
      <c r="G34" s="146">
        <f t="shared" si="2"/>
        <v>0.5</v>
      </c>
      <c r="H34" s="143">
        <v>17697</v>
      </c>
      <c r="I34" s="143">
        <v>3.08</v>
      </c>
      <c r="J34" s="147">
        <v>18</v>
      </c>
      <c r="K34" s="147">
        <f t="shared" si="7"/>
        <v>54506.76</v>
      </c>
      <c r="L34" s="142"/>
      <c r="M34" s="149">
        <v>9</v>
      </c>
      <c r="N34" s="149"/>
      <c r="O34" s="147">
        <f t="shared" si="3"/>
        <v>0</v>
      </c>
      <c r="P34" s="149">
        <f t="shared" si="8"/>
        <v>27253.380000000005</v>
      </c>
      <c r="Q34" s="149">
        <f t="shared" si="4"/>
        <v>0</v>
      </c>
      <c r="R34" s="147">
        <f t="shared" si="14"/>
        <v>6813.3450000000012</v>
      </c>
      <c r="S34" s="163"/>
      <c r="T34" s="149"/>
      <c r="U34" s="162"/>
      <c r="V34" s="162"/>
      <c r="W34" s="162"/>
      <c r="X34" s="162"/>
      <c r="Y34" s="147">
        <f t="shared" si="15"/>
        <v>0</v>
      </c>
      <c r="Z34" s="147">
        <f>H34*20%/J34*T34</f>
        <v>0</v>
      </c>
      <c r="AA34" s="147">
        <f t="shared" si="16"/>
        <v>0</v>
      </c>
      <c r="AB34" s="149"/>
      <c r="AC34" s="162"/>
      <c r="AD34" s="162"/>
      <c r="AE34" s="163"/>
      <c r="AF34" s="163"/>
      <c r="AG34" s="163"/>
      <c r="AH34" s="163"/>
      <c r="AI34" s="163"/>
      <c r="AJ34" s="163"/>
      <c r="AK34" s="142"/>
      <c r="AL34" s="142"/>
      <c r="AM34" s="147">
        <f t="shared" si="6"/>
        <v>3406.6725000000006</v>
      </c>
      <c r="AN34" s="149">
        <f t="shared" si="10"/>
        <v>37473.397500000006</v>
      </c>
      <c r="AO34" s="153"/>
    </row>
    <row r="35" spans="1:41" s="118" customFormat="1" ht="16.5" customHeight="1">
      <c r="A35" s="141"/>
      <c r="B35" s="164" t="s">
        <v>37</v>
      </c>
      <c r="C35" s="143" t="s">
        <v>36</v>
      </c>
      <c r="D35" s="143" t="s">
        <v>107</v>
      </c>
      <c r="E35" s="142">
        <v>0</v>
      </c>
      <c r="F35" s="160" t="s">
        <v>87</v>
      </c>
      <c r="G35" s="146">
        <f t="shared" si="2"/>
        <v>0.33333333333333331</v>
      </c>
      <c r="H35" s="143">
        <v>17697</v>
      </c>
      <c r="I35" s="143">
        <v>3.08</v>
      </c>
      <c r="J35" s="147">
        <v>18</v>
      </c>
      <c r="K35" s="147">
        <f t="shared" si="7"/>
        <v>54506.76</v>
      </c>
      <c r="L35" s="142">
        <v>6</v>
      </c>
      <c r="M35" s="149"/>
      <c r="N35" s="149"/>
      <c r="O35" s="147">
        <f t="shared" si="3"/>
        <v>18168.920000000002</v>
      </c>
      <c r="P35" s="149">
        <f t="shared" si="8"/>
        <v>0</v>
      </c>
      <c r="Q35" s="149">
        <f t="shared" si="4"/>
        <v>0</v>
      </c>
      <c r="R35" s="147">
        <f t="shared" si="14"/>
        <v>4542.2300000000005</v>
      </c>
      <c r="S35" s="163"/>
      <c r="T35" s="149"/>
      <c r="U35" s="162"/>
      <c r="V35" s="162"/>
      <c r="W35" s="162"/>
      <c r="X35" s="162"/>
      <c r="Y35" s="147">
        <f t="shared" si="15"/>
        <v>0</v>
      </c>
      <c r="Z35" s="147"/>
      <c r="AA35" s="147">
        <f t="shared" si="16"/>
        <v>0</v>
      </c>
      <c r="AB35" s="149"/>
      <c r="AC35" s="162"/>
      <c r="AD35" s="162"/>
      <c r="AE35" s="163"/>
      <c r="AF35" s="163"/>
      <c r="AG35" s="163"/>
      <c r="AH35" s="163"/>
      <c r="AI35" s="163"/>
      <c r="AJ35" s="163"/>
      <c r="AK35" s="142"/>
      <c r="AL35" s="142"/>
      <c r="AM35" s="147">
        <f t="shared" si="6"/>
        <v>2271.1150000000002</v>
      </c>
      <c r="AN35" s="149">
        <f t="shared" si="10"/>
        <v>24982.265000000003</v>
      </c>
      <c r="AO35" s="153"/>
    </row>
    <row r="36" spans="1:41" s="118" customFormat="1" ht="16.5" customHeight="1">
      <c r="A36" s="141"/>
      <c r="B36" s="164" t="s">
        <v>112</v>
      </c>
      <c r="C36" s="143" t="s">
        <v>36</v>
      </c>
      <c r="D36" s="143" t="s">
        <v>107</v>
      </c>
      <c r="E36" s="142">
        <v>0</v>
      </c>
      <c r="F36" s="160" t="s">
        <v>87</v>
      </c>
      <c r="G36" s="146">
        <f t="shared" si="2"/>
        <v>0.88888888888888884</v>
      </c>
      <c r="H36" s="143">
        <v>17697</v>
      </c>
      <c r="I36" s="143">
        <v>3.08</v>
      </c>
      <c r="J36" s="147">
        <v>18</v>
      </c>
      <c r="K36" s="147">
        <f t="shared" si="7"/>
        <v>54506.76</v>
      </c>
      <c r="L36" s="142"/>
      <c r="M36" s="149">
        <v>16</v>
      </c>
      <c r="N36" s="149"/>
      <c r="O36" s="147">
        <f t="shared" si="3"/>
        <v>0</v>
      </c>
      <c r="P36" s="149">
        <f t="shared" si="8"/>
        <v>48450.453333333338</v>
      </c>
      <c r="Q36" s="149">
        <f t="shared" si="4"/>
        <v>0</v>
      </c>
      <c r="R36" s="147">
        <f t="shared" si="14"/>
        <v>12112.613333333335</v>
      </c>
      <c r="S36" s="149"/>
      <c r="T36" s="149"/>
      <c r="U36" s="162"/>
      <c r="V36" s="162"/>
      <c r="W36" s="162"/>
      <c r="X36" s="162"/>
      <c r="Y36" s="147">
        <f t="shared" si="15"/>
        <v>0</v>
      </c>
      <c r="Z36" s="147"/>
      <c r="AA36" s="147">
        <f t="shared" si="16"/>
        <v>0</v>
      </c>
      <c r="AB36" s="149"/>
      <c r="AC36" s="162"/>
      <c r="AD36" s="162"/>
      <c r="AE36" s="163"/>
      <c r="AF36" s="163"/>
      <c r="AG36" s="163"/>
      <c r="AH36" s="163"/>
      <c r="AI36" s="163"/>
      <c r="AJ36" s="163"/>
      <c r="AK36" s="142"/>
      <c r="AL36" s="142"/>
      <c r="AM36" s="147">
        <f t="shared" si="6"/>
        <v>6056.3066666666673</v>
      </c>
      <c r="AN36" s="149">
        <f t="shared" si="10"/>
        <v>66619.373333333337</v>
      </c>
      <c r="AO36" s="153"/>
    </row>
    <row r="37" spans="1:41" s="120" customFormat="1" ht="12.75">
      <c r="A37" s="141"/>
      <c r="B37" s="148" t="s">
        <v>50</v>
      </c>
      <c r="C37" s="148" t="s">
        <v>50</v>
      </c>
      <c r="D37" s="148" t="s">
        <v>50</v>
      </c>
      <c r="E37" s="148" t="s">
        <v>50</v>
      </c>
      <c r="F37" s="148" t="s">
        <v>50</v>
      </c>
      <c r="G37" s="171">
        <f>SUM(G13:G36)</f>
        <v>14.833333333333336</v>
      </c>
      <c r="H37" s="148" t="s">
        <v>50</v>
      </c>
      <c r="I37" s="148"/>
      <c r="J37" s="172"/>
      <c r="K37" s="148" t="s">
        <v>50</v>
      </c>
      <c r="L37" s="159">
        <f>SUM(L13:L36)</f>
        <v>88</v>
      </c>
      <c r="M37" s="159">
        <f t="shared" ref="M37:AN37" si="17">SUM(M13:M36)</f>
        <v>179</v>
      </c>
      <c r="N37" s="159">
        <f t="shared" si="17"/>
        <v>0</v>
      </c>
      <c r="O37" s="159">
        <f t="shared" si="17"/>
        <v>325919.74999999994</v>
      </c>
      <c r="P37" s="159">
        <f t="shared" si="17"/>
        <v>625421.81166666676</v>
      </c>
      <c r="Q37" s="159">
        <f t="shared" si="17"/>
        <v>0</v>
      </c>
      <c r="R37" s="159">
        <f t="shared" si="17"/>
        <v>237835.39041666675</v>
      </c>
      <c r="S37" s="159">
        <f t="shared" si="17"/>
        <v>58</v>
      </c>
      <c r="T37" s="159">
        <f t="shared" si="17"/>
        <v>0</v>
      </c>
      <c r="U37" s="159">
        <f t="shared" si="17"/>
        <v>99</v>
      </c>
      <c r="V37" s="159">
        <f t="shared" si="17"/>
        <v>0</v>
      </c>
      <c r="W37" s="159">
        <f t="shared" si="17"/>
        <v>0</v>
      </c>
      <c r="X37" s="159">
        <f t="shared" si="17"/>
        <v>0</v>
      </c>
      <c r="Y37" s="159">
        <f t="shared" si="17"/>
        <v>5579.4708333333328</v>
      </c>
      <c r="Z37" s="159">
        <f t="shared" si="17"/>
        <v>0</v>
      </c>
      <c r="AA37" s="159">
        <f t="shared" si="17"/>
        <v>11158.941666666668</v>
      </c>
      <c r="AB37" s="159">
        <f t="shared" si="17"/>
        <v>0</v>
      </c>
      <c r="AC37" s="159">
        <f t="shared" si="17"/>
        <v>0</v>
      </c>
      <c r="AD37" s="159">
        <f t="shared" si="17"/>
        <v>0</v>
      </c>
      <c r="AE37" s="159">
        <f t="shared" si="17"/>
        <v>6636</v>
      </c>
      <c r="AF37" s="159">
        <f t="shared" si="17"/>
        <v>0</v>
      </c>
      <c r="AG37" s="159">
        <f t="shared" si="17"/>
        <v>13275</v>
      </c>
      <c r="AH37" s="159">
        <f t="shared" si="17"/>
        <v>0</v>
      </c>
      <c r="AI37" s="159">
        <f t="shared" si="17"/>
        <v>0</v>
      </c>
      <c r="AJ37" s="159">
        <f t="shared" si="17"/>
        <v>0</v>
      </c>
      <c r="AK37" s="159">
        <f t="shared" si="17"/>
        <v>3539</v>
      </c>
      <c r="AL37" s="159">
        <f t="shared" si="17"/>
        <v>24773</v>
      </c>
      <c r="AM37" s="159">
        <f t="shared" si="17"/>
        <v>118917.69520833337</v>
      </c>
      <c r="AN37" s="159">
        <f t="shared" si="17"/>
        <v>1373056.0597916662</v>
      </c>
      <c r="AO37" s="173"/>
    </row>
    <row r="38" spans="1:41">
      <c r="A38" s="96"/>
      <c r="B38" s="91"/>
      <c r="C38" s="91"/>
      <c r="D38" s="91"/>
      <c r="E38" s="91"/>
      <c r="F38" s="91"/>
      <c r="G38" s="91"/>
      <c r="H38" s="91"/>
      <c r="I38" s="91"/>
      <c r="J38" s="91"/>
      <c r="K38" s="91"/>
      <c r="L38" s="91"/>
      <c r="M38" s="91"/>
      <c r="N38" s="91"/>
      <c r="O38" s="91"/>
      <c r="P38" s="91"/>
      <c r="Q38" s="91"/>
      <c r="R38" s="91"/>
      <c r="S38" s="91"/>
      <c r="T38" s="91"/>
      <c r="U38" s="91"/>
      <c r="V38" s="91"/>
      <c r="W38" s="91"/>
      <c r="X38" s="91"/>
      <c r="Y38" s="91"/>
      <c r="Z38" s="91"/>
      <c r="AA38" s="91"/>
      <c r="AB38" s="91"/>
      <c r="AC38" s="91"/>
      <c r="AD38" s="91"/>
      <c r="AE38" s="91"/>
      <c r="AF38" s="91"/>
      <c r="AG38" s="91"/>
      <c r="AH38" s="91"/>
      <c r="AI38" s="91"/>
      <c r="AJ38" s="91"/>
      <c r="AK38" s="91"/>
      <c r="AL38" s="91"/>
      <c r="AM38" s="91"/>
      <c r="AN38" s="91"/>
      <c r="AO38" s="91"/>
    </row>
    <row r="39" spans="1:41" s="122" customFormat="1" ht="29.25" customHeight="1">
      <c r="A39" s="121"/>
      <c r="E39" s="226" t="s">
        <v>85</v>
      </c>
      <c r="F39" s="226"/>
      <c r="G39" s="194"/>
      <c r="H39" s="195"/>
      <c r="I39" s="195"/>
      <c r="J39" s="195"/>
      <c r="K39" s="123"/>
      <c r="L39" s="194"/>
      <c r="M39" s="194" t="s">
        <v>93</v>
      </c>
      <c r="N39" s="123"/>
      <c r="O39" s="123"/>
    </row>
    <row r="40" spans="1:41" s="122" customFormat="1" ht="29.25" customHeight="1">
      <c r="A40" s="121"/>
      <c r="E40" s="196" t="s">
        <v>68</v>
      </c>
      <c r="F40" s="196"/>
      <c r="G40" s="196"/>
      <c r="H40" s="194"/>
      <c r="I40" s="194"/>
      <c r="J40" s="194"/>
      <c r="K40" s="123"/>
      <c r="L40" s="194"/>
      <c r="M40" s="197" t="s">
        <v>78</v>
      </c>
      <c r="N40" s="123"/>
      <c r="O40" s="123"/>
    </row>
    <row r="41" spans="1:41" s="122" customFormat="1" ht="15.75" customHeight="1">
      <c r="A41" s="121"/>
      <c r="E41" s="195"/>
      <c r="F41" s="196"/>
      <c r="G41" s="196"/>
      <c r="H41" s="194"/>
      <c r="I41" s="194"/>
      <c r="J41" s="194"/>
      <c r="K41" s="198"/>
      <c r="L41" s="194"/>
      <c r="M41" s="199"/>
      <c r="N41" s="198"/>
      <c r="O41" s="198"/>
    </row>
    <row r="42" spans="1:41" ht="15.75">
      <c r="A42" s="96"/>
      <c r="B42" s="91"/>
      <c r="C42" s="91"/>
      <c r="D42" s="91"/>
      <c r="E42" s="196" t="s">
        <v>69</v>
      </c>
      <c r="F42" s="196"/>
      <c r="G42" s="196"/>
      <c r="H42" s="196"/>
      <c r="I42" s="196"/>
      <c r="J42" s="196"/>
      <c r="K42" s="198"/>
      <c r="L42" s="194"/>
      <c r="M42" s="201" t="s">
        <v>127</v>
      </c>
      <c r="N42" s="198"/>
      <c r="O42" s="198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</row>
    <row r="43" spans="1:41">
      <c r="A43" s="96"/>
      <c r="B43" s="91"/>
      <c r="C43" s="91"/>
      <c r="D43" s="91"/>
      <c r="F43" s="92"/>
      <c r="G43" s="92"/>
      <c r="H43" s="92"/>
      <c r="I43" s="92"/>
      <c r="J43" s="92"/>
      <c r="K43" s="92"/>
      <c r="M43" s="92"/>
      <c r="N43" s="91"/>
      <c r="O43" s="91"/>
      <c r="P43" s="91"/>
      <c r="Q43" s="91"/>
      <c r="R43" s="91"/>
      <c r="S43" s="91"/>
      <c r="T43" s="91"/>
      <c r="U43" s="91"/>
      <c r="V43" s="91"/>
      <c r="W43" s="91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  <c r="AI43" s="91"/>
      <c r="AJ43" s="91"/>
      <c r="AK43" s="91"/>
      <c r="AL43" s="91"/>
      <c r="AM43" s="91"/>
      <c r="AN43" s="91"/>
      <c r="AO43" s="91"/>
    </row>
    <row r="44" spans="1:41">
      <c r="A44" s="96"/>
      <c r="B44" s="91"/>
      <c r="C44" s="91"/>
      <c r="D44" s="91"/>
      <c r="F44" s="92"/>
      <c r="G44" s="92"/>
      <c r="H44" s="92"/>
      <c r="I44" s="92"/>
      <c r="J44" s="92"/>
      <c r="K44" s="92"/>
      <c r="M44" s="92"/>
      <c r="N44" s="91"/>
      <c r="O44" s="91"/>
      <c r="P44" s="91"/>
      <c r="Q44" s="91"/>
      <c r="R44" s="91"/>
      <c r="S44" s="91"/>
      <c r="T44" s="91"/>
      <c r="U44" s="91"/>
      <c r="V44" s="91"/>
      <c r="W44" s="91"/>
      <c r="X44" s="91"/>
      <c r="Y44" s="91"/>
      <c r="Z44" s="91"/>
      <c r="AA44" s="91"/>
      <c r="AB44" s="91"/>
      <c r="AC44" s="91"/>
      <c r="AD44" s="91"/>
      <c r="AE44" s="91"/>
      <c r="AF44" s="91"/>
      <c r="AG44" s="91"/>
      <c r="AH44" s="91"/>
      <c r="AI44" s="91"/>
      <c r="AJ44" s="91"/>
      <c r="AK44" s="91"/>
      <c r="AL44" s="91"/>
      <c r="AM44" s="91"/>
      <c r="AN44" s="91"/>
      <c r="AO44" s="91"/>
    </row>
    <row r="45" spans="1:41">
      <c r="E45" s="93"/>
      <c r="F45" s="93"/>
      <c r="G45" s="93"/>
      <c r="H45" s="93"/>
      <c r="I45" s="93"/>
      <c r="J45" s="93"/>
      <c r="K45" s="93"/>
      <c r="L45" s="93"/>
      <c r="M45" s="93"/>
    </row>
    <row r="46" spans="1:41">
      <c r="E46" s="94"/>
      <c r="F46" s="94"/>
      <c r="G46" s="94"/>
      <c r="H46" s="94"/>
      <c r="I46" s="94"/>
      <c r="J46" s="94"/>
      <c r="K46" s="94"/>
      <c r="L46" s="94"/>
      <c r="M46" s="94"/>
    </row>
    <row r="49" ht="18.75" customHeight="1"/>
    <row r="58" ht="17.25" customHeight="1"/>
    <row r="59" ht="18.75" customHeight="1"/>
    <row r="60" ht="14.25" customHeight="1"/>
    <row r="61" ht="18.75" customHeight="1"/>
    <row r="62" ht="18" customHeight="1"/>
    <row r="63" ht="16.5" customHeight="1"/>
    <row r="64" ht="15" customHeight="1"/>
    <row r="65" ht="17.25" customHeight="1"/>
    <row r="66" ht="19.5" customHeight="1"/>
    <row r="67" ht="16.5" customHeight="1"/>
    <row r="68" ht="18.75" customHeight="1"/>
    <row r="69" ht="21" customHeight="1"/>
    <row r="70" ht="18" customHeight="1"/>
    <row r="71" ht="19.5" customHeight="1"/>
    <row r="72" ht="21" customHeight="1"/>
    <row r="73" ht="15.75" customHeight="1"/>
    <row r="74" ht="16.5" customHeight="1"/>
    <row r="75" ht="18" customHeight="1"/>
  </sheetData>
  <mergeCells count="43">
    <mergeCell ref="AF6:AJ6"/>
    <mergeCell ref="E39:F39"/>
    <mergeCell ref="AF1:AJ1"/>
    <mergeCell ref="AF2:AJ2"/>
    <mergeCell ref="AF3:AJ3"/>
    <mergeCell ref="AF4:AJ4"/>
    <mergeCell ref="AF5:AJ5"/>
    <mergeCell ref="AF7:AJ7"/>
    <mergeCell ref="F9:F12"/>
    <mergeCell ref="G9:G12"/>
    <mergeCell ref="H9:H12"/>
    <mergeCell ref="I9:I12"/>
    <mergeCell ref="R9:R12"/>
    <mergeCell ref="S9:X10"/>
    <mergeCell ref="Y9:AD10"/>
    <mergeCell ref="AE9:AJ10"/>
    <mergeCell ref="A9:A12"/>
    <mergeCell ref="B9:B12"/>
    <mergeCell ref="C9:C12"/>
    <mergeCell ref="D9:D12"/>
    <mergeCell ref="E11:E12"/>
    <mergeCell ref="S11:T11"/>
    <mergeCell ref="U11:V11"/>
    <mergeCell ref="W11:X11"/>
    <mergeCell ref="Y11:Z11"/>
    <mergeCell ref="Q10:Q12"/>
    <mergeCell ref="N10:N12"/>
    <mergeCell ref="O10:O12"/>
    <mergeCell ref="P10:P12"/>
    <mergeCell ref="AK9:AK12"/>
    <mergeCell ref="AL9:AL12"/>
    <mergeCell ref="AM9:AM12"/>
    <mergeCell ref="AN9:AN12"/>
    <mergeCell ref="J10:J12"/>
    <mergeCell ref="L10:L12"/>
    <mergeCell ref="M10:M12"/>
    <mergeCell ref="L9:N9"/>
    <mergeCell ref="O9:Q9"/>
    <mergeCell ref="AI11:AJ11"/>
    <mergeCell ref="AA11:AB11"/>
    <mergeCell ref="AC11:AD11"/>
    <mergeCell ref="AE11:AF11"/>
    <mergeCell ref="AG11:AH11"/>
  </mergeCells>
  <pageMargins left="0.31496062992125984" right="0.31496062992125984" top="0.35433070866141736" bottom="0.35433070866141736" header="0.31496062992125984" footer="0.31496062992125984"/>
  <pageSetup paperSize="9" scale="63" orientation="landscape" verticalDpi="200" r:id="rId1"/>
  <colBreaks count="1" manualBreakCount="1">
    <brk id="24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topLeftCell="A7" zoomScale="115" zoomScaleNormal="115" zoomScaleSheetLayoutView="115" workbookViewId="0">
      <selection activeCell="B7" sqref="B1:B1048576"/>
    </sheetView>
  </sheetViews>
  <sheetFormatPr defaultRowHeight="15"/>
  <cols>
    <col min="1" max="1" width="3.85546875" customWidth="1"/>
    <col min="3" max="3" width="6.28515625" customWidth="1"/>
    <col min="4" max="4" width="7.28515625" customWidth="1"/>
    <col min="5" max="5" width="8.140625" customWidth="1"/>
    <col min="6" max="6" width="6" customWidth="1"/>
    <col min="7" max="7" width="6.5703125" customWidth="1"/>
    <col min="8" max="8" width="7.5703125" customWidth="1"/>
    <col min="9" max="9" width="4.7109375" customWidth="1"/>
    <col min="10" max="10" width="8.28515625" customWidth="1"/>
    <col min="11" max="11" width="7.42578125" customWidth="1"/>
    <col min="12" max="12" width="6.85546875" customWidth="1"/>
    <col min="13" max="13" width="8.140625" customWidth="1"/>
  </cols>
  <sheetData>
    <row r="1" spans="1:14">
      <c r="A1" s="2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</row>
    <row r="2" spans="1:14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>
      <c r="A4" s="2"/>
      <c r="B4" s="5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</row>
    <row r="5" spans="1:14">
      <c r="A5" s="2"/>
      <c r="B5" s="5"/>
      <c r="C5" s="232"/>
      <c r="D5" s="232"/>
      <c r="E5" s="232"/>
      <c r="F5" s="232"/>
      <c r="G5" s="232"/>
      <c r="H5" s="232"/>
      <c r="I5" s="232"/>
      <c r="J5" s="6"/>
      <c r="K5" s="4"/>
      <c r="L5" s="4"/>
      <c r="M5" s="4"/>
      <c r="N5" s="4"/>
    </row>
    <row r="6" spans="1:14">
      <c r="A6" s="2"/>
      <c r="C6" s="7" t="s">
        <v>58</v>
      </c>
      <c r="E6" s="6"/>
      <c r="F6" s="102"/>
      <c r="G6" s="102"/>
      <c r="H6" s="7"/>
      <c r="I6" s="7"/>
      <c r="J6" s="7"/>
      <c r="K6" s="7"/>
      <c r="L6" s="7"/>
      <c r="M6" s="4"/>
      <c r="N6" s="4"/>
    </row>
    <row r="7" spans="1:14" ht="6" customHeight="1">
      <c r="A7" s="2"/>
      <c r="B7" s="8"/>
      <c r="C7" s="9"/>
      <c r="D7" s="7"/>
      <c r="E7" s="6"/>
      <c r="F7" s="102"/>
      <c r="G7" s="102"/>
      <c r="H7" s="7"/>
      <c r="I7" s="7"/>
      <c r="J7" s="7"/>
      <c r="K7" s="7"/>
      <c r="L7" s="7"/>
      <c r="M7" s="4"/>
      <c r="N7" s="4"/>
    </row>
    <row r="8" spans="1:14">
      <c r="A8" s="2"/>
      <c r="B8" s="3"/>
      <c r="C8" s="4"/>
      <c r="D8" s="7"/>
      <c r="E8" s="10" t="s">
        <v>94</v>
      </c>
      <c r="F8" s="10"/>
      <c r="G8" s="10"/>
      <c r="H8" s="10"/>
      <c r="I8" s="10"/>
      <c r="J8" s="10"/>
      <c r="K8" s="10"/>
      <c r="L8" s="10"/>
      <c r="M8" s="4"/>
      <c r="N8" s="4"/>
    </row>
    <row r="9" spans="1:14" ht="4.5" customHeight="1">
      <c r="A9" s="2"/>
      <c r="B9" s="3"/>
      <c r="C9" s="4"/>
      <c r="D9" s="7"/>
      <c r="E9" s="6"/>
      <c r="F9" s="102"/>
      <c r="G9" s="102"/>
      <c r="H9" s="6"/>
      <c r="I9" s="6"/>
      <c r="J9" s="6"/>
      <c r="K9" s="6"/>
      <c r="L9" s="6"/>
      <c r="M9" s="4"/>
      <c r="N9" s="4"/>
    </row>
    <row r="10" spans="1:14">
      <c r="A10" s="2"/>
      <c r="B10" s="3"/>
      <c r="C10" s="4"/>
      <c r="D10" s="7"/>
      <c r="E10" s="10"/>
      <c r="F10" s="32" t="s">
        <v>95</v>
      </c>
      <c r="G10" s="10"/>
      <c r="I10" s="32"/>
      <c r="J10" s="32"/>
      <c r="K10" s="7"/>
      <c r="L10" s="7"/>
      <c r="M10" s="4"/>
      <c r="N10" s="4"/>
    </row>
    <row r="11" spans="1:14" ht="6.75" customHeight="1">
      <c r="A11" s="2"/>
      <c r="B11" s="3"/>
      <c r="C11" s="4"/>
      <c r="D11" s="7"/>
      <c r="E11" s="10"/>
      <c r="F11" s="10"/>
      <c r="G11" s="10"/>
      <c r="H11" s="7"/>
      <c r="I11" s="7"/>
      <c r="J11" s="7"/>
      <c r="K11" s="7"/>
      <c r="L11" s="7"/>
      <c r="M11" s="4"/>
      <c r="N11" s="4"/>
    </row>
    <row r="12" spans="1:14" ht="12.75" customHeight="1">
      <c r="A12" s="2"/>
      <c r="B12" s="3"/>
      <c r="C12" s="4"/>
      <c r="D12" s="32" t="s">
        <v>96</v>
      </c>
      <c r="E12" s="32"/>
      <c r="F12" s="32"/>
      <c r="G12" s="32"/>
      <c r="H12" s="32"/>
      <c r="I12" s="32"/>
      <c r="J12" s="32"/>
      <c r="K12" s="32"/>
      <c r="L12" s="32"/>
      <c r="M12" s="4"/>
      <c r="N12" s="4"/>
    </row>
    <row r="13" spans="1:14" ht="9" customHeight="1">
      <c r="A13" s="2"/>
      <c r="B13" s="3"/>
      <c r="C13" s="4"/>
      <c r="D13" s="9"/>
      <c r="E13" s="11"/>
      <c r="F13" s="11"/>
      <c r="G13" s="11"/>
      <c r="H13" s="9"/>
      <c r="I13" s="9"/>
      <c r="J13" s="9"/>
      <c r="K13" s="9"/>
      <c r="L13" s="9"/>
      <c r="M13" s="4"/>
      <c r="N13" s="4"/>
    </row>
    <row r="14" spans="1:14" ht="7.5" customHeight="1">
      <c r="A14" s="2"/>
      <c r="B14" s="3"/>
      <c r="C14" s="4"/>
      <c r="D14" s="4"/>
      <c r="E14" s="1"/>
      <c r="F14" s="1"/>
      <c r="G14" s="1"/>
      <c r="H14" s="4"/>
      <c r="I14" s="4"/>
      <c r="J14" s="4"/>
      <c r="K14" s="4"/>
      <c r="L14" s="4"/>
      <c r="M14" s="4"/>
      <c r="N14" s="4"/>
    </row>
    <row r="15" spans="1:14" ht="12" customHeight="1">
      <c r="A15" s="34" t="s">
        <v>7</v>
      </c>
      <c r="B15" s="236" t="s">
        <v>59</v>
      </c>
      <c r="C15" s="34"/>
      <c r="D15" s="236" t="s">
        <v>60</v>
      </c>
      <c r="E15" s="34" t="s">
        <v>11</v>
      </c>
      <c r="F15" s="233" t="s">
        <v>13</v>
      </c>
      <c r="G15" s="236" t="s">
        <v>108</v>
      </c>
      <c r="H15" s="35" t="s">
        <v>14</v>
      </c>
      <c r="I15" s="239" t="s">
        <v>61</v>
      </c>
      <c r="J15" s="239" t="s">
        <v>62</v>
      </c>
      <c r="K15" s="239" t="s">
        <v>17</v>
      </c>
      <c r="L15" s="239" t="s">
        <v>23</v>
      </c>
      <c r="M15" s="229" t="s">
        <v>24</v>
      </c>
      <c r="N15" s="4"/>
    </row>
    <row r="16" spans="1:14" ht="15" customHeight="1">
      <c r="A16" s="14" t="s">
        <v>63</v>
      </c>
      <c r="B16" s="237"/>
      <c r="C16" s="14" t="s">
        <v>10</v>
      </c>
      <c r="D16" s="237"/>
      <c r="E16" s="14" t="s">
        <v>25</v>
      </c>
      <c r="F16" s="234"/>
      <c r="G16" s="237"/>
      <c r="H16" s="33" t="s">
        <v>27</v>
      </c>
      <c r="I16" s="240"/>
      <c r="J16" s="240"/>
      <c r="K16" s="240"/>
      <c r="L16" s="240"/>
      <c r="M16" s="230"/>
      <c r="N16" s="16"/>
    </row>
    <row r="17" spans="1:14">
      <c r="A17" s="36"/>
      <c r="B17" s="238"/>
      <c r="C17" s="37"/>
      <c r="D17" s="238"/>
      <c r="E17" s="36" t="s">
        <v>31</v>
      </c>
      <c r="F17" s="235"/>
      <c r="G17" s="238"/>
      <c r="H17" s="37" t="s">
        <v>32</v>
      </c>
      <c r="I17" s="241"/>
      <c r="J17" s="241"/>
      <c r="K17" s="241"/>
      <c r="L17" s="241"/>
      <c r="M17" s="231"/>
      <c r="N17" s="19"/>
    </row>
    <row r="18" spans="1:14">
      <c r="A18" s="20">
        <v>1</v>
      </c>
      <c r="B18" s="22" t="s">
        <v>86</v>
      </c>
      <c r="C18" s="21" t="s">
        <v>65</v>
      </c>
      <c r="D18" s="17" t="s">
        <v>36</v>
      </c>
      <c r="E18" s="22">
        <v>18</v>
      </c>
      <c r="F18" s="22">
        <v>17697</v>
      </c>
      <c r="G18" s="22">
        <v>5.59</v>
      </c>
      <c r="H18" s="23">
        <f>F18*G18</f>
        <v>98926.23</v>
      </c>
      <c r="I18" s="22">
        <v>1</v>
      </c>
      <c r="J18" s="23">
        <f>I18*H18</f>
        <v>98926.23</v>
      </c>
      <c r="K18" s="24">
        <f>J18*0.25</f>
        <v>24731.557499999999</v>
      </c>
      <c r="L18" s="25">
        <f>(K18+J18)*0.1</f>
        <v>12365.778749999999</v>
      </c>
      <c r="M18" s="24">
        <f>L18+K18+J18</f>
        <v>136023.56625</v>
      </c>
      <c r="N18" s="4"/>
    </row>
    <row r="19" spans="1:14">
      <c r="A19" s="22">
        <v>2</v>
      </c>
      <c r="B19" s="22" t="s">
        <v>64</v>
      </c>
      <c r="C19" s="21" t="s">
        <v>125</v>
      </c>
      <c r="D19" s="22" t="s">
        <v>36</v>
      </c>
      <c r="E19" s="41">
        <v>19</v>
      </c>
      <c r="F19" s="22">
        <v>17697</v>
      </c>
      <c r="G19" s="42">
        <v>5.31</v>
      </c>
      <c r="H19" s="23">
        <f t="shared" ref="H19:H23" si="0">F19*G19</f>
        <v>93971.069999999992</v>
      </c>
      <c r="I19" s="22">
        <v>0.5</v>
      </c>
      <c r="J19" s="23">
        <f>I19*H19</f>
        <v>46985.534999999996</v>
      </c>
      <c r="K19" s="24">
        <f t="shared" ref="K19" si="1">J19*0.25</f>
        <v>11746.383749999999</v>
      </c>
      <c r="L19" s="25">
        <f t="shared" ref="L19:L23" si="2">(K19+J19)*0.1</f>
        <v>5873.1918750000004</v>
      </c>
      <c r="M19" s="24">
        <f t="shared" ref="M19:M23" si="3">L19+K19+J19</f>
        <v>64605.110624999994</v>
      </c>
      <c r="N19" s="4"/>
    </row>
    <row r="20" spans="1:14">
      <c r="A20" s="22">
        <v>3</v>
      </c>
      <c r="B20" s="22" t="s">
        <v>66</v>
      </c>
      <c r="C20" s="21" t="s">
        <v>125</v>
      </c>
      <c r="D20" s="17" t="s">
        <v>36</v>
      </c>
      <c r="E20" s="41">
        <v>25</v>
      </c>
      <c r="F20" s="22">
        <v>17697</v>
      </c>
      <c r="G20" s="42">
        <v>5.62</v>
      </c>
      <c r="H20" s="23">
        <f t="shared" si="0"/>
        <v>99457.14</v>
      </c>
      <c r="I20" s="22">
        <v>0.5</v>
      </c>
      <c r="J20" s="23">
        <f>I20*H20</f>
        <v>49728.57</v>
      </c>
      <c r="K20" s="24">
        <f t="shared" ref="K20" si="4">J20*0.25</f>
        <v>12432.1425</v>
      </c>
      <c r="L20" s="25">
        <f t="shared" si="2"/>
        <v>6216.0712500000009</v>
      </c>
      <c r="M20" s="24">
        <f t="shared" si="3"/>
        <v>68376.783750000002</v>
      </c>
      <c r="N20" s="26"/>
    </row>
    <row r="21" spans="1:14">
      <c r="A21" s="27">
        <v>4</v>
      </c>
      <c r="B21" s="22" t="s">
        <v>91</v>
      </c>
      <c r="C21" s="21" t="s">
        <v>92</v>
      </c>
      <c r="D21" s="42" t="s">
        <v>52</v>
      </c>
      <c r="E21" s="28">
        <v>12</v>
      </c>
      <c r="F21" s="22">
        <v>17697</v>
      </c>
      <c r="G21" s="28">
        <v>3.54</v>
      </c>
      <c r="H21" s="23">
        <f t="shared" si="0"/>
        <v>62647.38</v>
      </c>
      <c r="I21" s="22">
        <v>1</v>
      </c>
      <c r="J21" s="23">
        <f t="shared" ref="J21:J22" si="5">I21*H21</f>
        <v>62647.38</v>
      </c>
      <c r="K21" s="24"/>
      <c r="L21" s="25">
        <f t="shared" si="2"/>
        <v>6264.7380000000003</v>
      </c>
      <c r="M21" s="24">
        <f t="shared" si="3"/>
        <v>68912.118000000002</v>
      </c>
      <c r="N21" s="26"/>
    </row>
    <row r="22" spans="1:14">
      <c r="A22" s="27">
        <v>5</v>
      </c>
      <c r="B22" s="42" t="s">
        <v>67</v>
      </c>
      <c r="C22" s="21" t="s">
        <v>126</v>
      </c>
      <c r="D22" s="42" t="s">
        <v>52</v>
      </c>
      <c r="E22" s="13">
        <v>2</v>
      </c>
      <c r="F22" s="22">
        <v>17697</v>
      </c>
      <c r="G22" s="13">
        <v>3.01</v>
      </c>
      <c r="H22" s="23">
        <f t="shared" si="0"/>
        <v>53267.969999999994</v>
      </c>
      <c r="I22" s="22">
        <v>0.5</v>
      </c>
      <c r="J22" s="23">
        <f t="shared" si="5"/>
        <v>26633.984999999997</v>
      </c>
      <c r="K22" s="24"/>
      <c r="L22" s="25">
        <f t="shared" si="2"/>
        <v>2663.3984999999998</v>
      </c>
      <c r="M22" s="24">
        <f t="shared" si="3"/>
        <v>29297.383499999996</v>
      </c>
      <c r="N22" s="26"/>
    </row>
    <row r="23" spans="1:14">
      <c r="A23" s="27">
        <v>6</v>
      </c>
      <c r="B23" s="29" t="s">
        <v>82</v>
      </c>
      <c r="C23" s="21" t="s">
        <v>126</v>
      </c>
      <c r="D23" s="42" t="s">
        <v>36</v>
      </c>
      <c r="E23" s="40">
        <v>30</v>
      </c>
      <c r="F23" s="22">
        <v>17697</v>
      </c>
      <c r="G23" s="40">
        <v>3.29</v>
      </c>
      <c r="H23" s="23">
        <f t="shared" si="0"/>
        <v>58223.13</v>
      </c>
      <c r="I23" s="22">
        <v>0.5</v>
      </c>
      <c r="J23" s="23">
        <f>I23*H23</f>
        <v>29111.564999999999</v>
      </c>
      <c r="K23" s="24"/>
      <c r="L23" s="25">
        <f t="shared" si="2"/>
        <v>2911.1565000000001</v>
      </c>
      <c r="M23" s="24">
        <f t="shared" si="3"/>
        <v>32022.7215</v>
      </c>
      <c r="N23" s="26"/>
    </row>
    <row r="24" spans="1:14" s="181" customFormat="1">
      <c r="A24" s="176"/>
      <c r="B24" s="176" t="s">
        <v>50</v>
      </c>
      <c r="C24" s="177" t="s">
        <v>50</v>
      </c>
      <c r="D24" s="176" t="s">
        <v>50</v>
      </c>
      <c r="E24" s="176" t="s">
        <v>50</v>
      </c>
      <c r="F24" s="176"/>
      <c r="G24" s="176"/>
      <c r="H24" s="176" t="s">
        <v>50</v>
      </c>
      <c r="I24" s="178">
        <f>SUM(I18:I23)</f>
        <v>4</v>
      </c>
      <c r="J24" s="179">
        <f t="shared" ref="J24:M24" si="6">SUM(J18:J23)</f>
        <v>314033.26500000001</v>
      </c>
      <c r="K24" s="179">
        <f t="shared" si="6"/>
        <v>48910.083749999998</v>
      </c>
      <c r="L24" s="179">
        <f t="shared" si="6"/>
        <v>36294.334875</v>
      </c>
      <c r="M24" s="179">
        <f t="shared" si="6"/>
        <v>399237.68362500001</v>
      </c>
      <c r="N24" s="180"/>
    </row>
    <row r="25" spans="1:14" ht="12.75" customHeight="1">
      <c r="A25" s="31"/>
      <c r="B25" s="31"/>
      <c r="C25" s="31"/>
      <c r="D25" s="31"/>
      <c r="E25" s="31"/>
      <c r="F25" s="31"/>
      <c r="G25" s="31"/>
      <c r="H25" s="31"/>
      <c r="I25" s="4"/>
      <c r="J25" s="4"/>
      <c r="K25" s="4"/>
      <c r="L25" s="4"/>
      <c r="M25" s="4"/>
      <c r="N25" s="4"/>
    </row>
    <row r="26" spans="1:14" s="181" customFormat="1">
      <c r="A26" s="182"/>
      <c r="B26" s="228" t="s">
        <v>85</v>
      </c>
      <c r="C26" s="228"/>
      <c r="D26" s="182"/>
      <c r="E26" s="183"/>
      <c r="F26" s="183"/>
      <c r="G26" s="183"/>
      <c r="H26" s="182" t="s">
        <v>93</v>
      </c>
      <c r="I26" s="182"/>
      <c r="J26" s="182"/>
      <c r="K26" s="180"/>
      <c r="L26" s="180"/>
      <c r="M26" s="184"/>
      <c r="N26" s="180"/>
    </row>
    <row r="27" spans="1:14" s="181" customFormat="1" ht="7.5" customHeight="1">
      <c r="A27" s="182"/>
      <c r="B27" s="185"/>
      <c r="C27" s="185"/>
      <c r="D27" s="185"/>
      <c r="E27" s="182"/>
      <c r="F27" s="182"/>
      <c r="G27" s="182"/>
      <c r="H27" s="186"/>
      <c r="I27" s="182"/>
      <c r="J27" s="182"/>
      <c r="K27" s="180"/>
      <c r="L27" s="180"/>
      <c r="M27" s="180"/>
      <c r="N27" s="180"/>
    </row>
    <row r="28" spans="1:14" s="181" customFormat="1">
      <c r="A28" s="182"/>
      <c r="B28" s="185" t="s">
        <v>68</v>
      </c>
      <c r="C28" s="185"/>
      <c r="D28" s="185"/>
      <c r="E28" s="182"/>
      <c r="F28" s="182"/>
      <c r="G28" s="182"/>
      <c r="H28" s="187" t="s">
        <v>78</v>
      </c>
      <c r="I28" s="182"/>
      <c r="J28" s="182"/>
      <c r="K28" s="180"/>
      <c r="L28" s="180"/>
      <c r="M28" s="180"/>
      <c r="N28" s="180"/>
    </row>
    <row r="29" spans="1:14" s="181" customFormat="1" ht="7.5" customHeight="1">
      <c r="A29" s="182"/>
      <c r="B29" s="183"/>
      <c r="C29" s="188"/>
      <c r="D29" s="185"/>
      <c r="E29" s="182"/>
      <c r="F29" s="182"/>
      <c r="G29" s="182"/>
      <c r="H29" s="186"/>
      <c r="I29" s="182"/>
      <c r="J29" s="182"/>
      <c r="K29" s="180"/>
      <c r="L29" s="180"/>
      <c r="M29" s="180"/>
      <c r="N29" s="180"/>
    </row>
    <row r="30" spans="1:14" s="181" customFormat="1">
      <c r="A30" s="185"/>
      <c r="B30" s="185" t="s">
        <v>69</v>
      </c>
      <c r="C30" s="185"/>
      <c r="D30" s="185"/>
      <c r="E30" s="185"/>
      <c r="F30" s="185"/>
      <c r="G30" s="185"/>
      <c r="H30" s="189" t="s">
        <v>127</v>
      </c>
      <c r="I30" s="182"/>
      <c r="J30" s="182"/>
      <c r="K30" s="180"/>
      <c r="L30" s="180"/>
      <c r="M30" s="180"/>
      <c r="N30" s="180"/>
    </row>
    <row r="31" spans="1:14">
      <c r="A31" s="31"/>
      <c r="B31" s="38"/>
      <c r="C31" s="38"/>
      <c r="D31" s="38"/>
      <c r="E31" s="38"/>
      <c r="F31" s="38"/>
      <c r="G31" s="38"/>
      <c r="H31" s="38"/>
      <c r="I31" s="38"/>
      <c r="J31" s="4"/>
      <c r="K31" s="4"/>
      <c r="L31" s="4"/>
      <c r="M31" s="4"/>
      <c r="N31" s="4"/>
    </row>
  </sheetData>
  <mergeCells count="11">
    <mergeCell ref="B26:C26"/>
    <mergeCell ref="M15:M17"/>
    <mergeCell ref="C5:I5"/>
    <mergeCell ref="B15:B17"/>
    <mergeCell ref="D15:D17"/>
    <mergeCell ref="I15:I17"/>
    <mergeCell ref="J15:J17"/>
    <mergeCell ref="K15:K17"/>
    <mergeCell ref="L15:L17"/>
    <mergeCell ref="F15:F17"/>
    <mergeCell ref="G15:G17"/>
  </mergeCells>
  <pageMargins left="0.70866141732283472" right="0.70866141732283472" top="0.74803149606299213" bottom="0.74803149606299213" header="0.31496062992125984" footer="0.31496062992125984"/>
  <pageSetup paperSize="9" scale="99" orientation="landscape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1"/>
  <sheetViews>
    <sheetView view="pageBreakPreview" topLeftCell="A7" zoomScale="115" zoomScaleNormal="115" zoomScaleSheetLayoutView="115" workbookViewId="0">
      <selection activeCell="B7" sqref="B1:B1048576"/>
    </sheetView>
  </sheetViews>
  <sheetFormatPr defaultRowHeight="15"/>
  <cols>
    <col min="1" max="1" width="3.85546875" customWidth="1"/>
    <col min="3" max="3" width="6.28515625" customWidth="1"/>
    <col min="4" max="4" width="7.28515625" customWidth="1"/>
    <col min="5" max="5" width="8.140625" customWidth="1"/>
    <col min="6" max="6" width="6" customWidth="1"/>
    <col min="7" max="7" width="6.5703125" customWidth="1"/>
    <col min="8" max="8" width="7.5703125" customWidth="1"/>
    <col min="9" max="9" width="4.7109375" customWidth="1"/>
    <col min="10" max="10" width="8.28515625" customWidth="1"/>
    <col min="11" max="11" width="7.42578125" customWidth="1"/>
    <col min="12" max="12" width="8.28515625" customWidth="1"/>
    <col min="13" max="13" width="8.140625" customWidth="1"/>
  </cols>
  <sheetData>
    <row r="1" spans="1:14">
      <c r="A1" s="2"/>
      <c r="B1" s="3"/>
      <c r="C1" s="3"/>
      <c r="D1" s="3"/>
      <c r="E1" s="3"/>
      <c r="F1" s="3"/>
      <c r="G1" s="3"/>
      <c r="H1" s="3"/>
      <c r="I1" s="4"/>
      <c r="J1" s="4"/>
      <c r="K1" s="4"/>
      <c r="L1" s="4"/>
      <c r="M1" s="4"/>
      <c r="N1" s="4"/>
    </row>
    <row r="2" spans="1:14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>
      <c r="A3" s="2"/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4">
      <c r="A4" s="2"/>
      <c r="B4" s="5"/>
      <c r="C4" s="7"/>
      <c r="D4" s="7"/>
      <c r="E4" s="7"/>
      <c r="F4" s="7"/>
      <c r="G4" s="7"/>
      <c r="H4" s="7"/>
      <c r="I4" s="4"/>
      <c r="J4" s="4"/>
      <c r="K4" s="4"/>
      <c r="L4" s="4"/>
      <c r="M4" s="4"/>
      <c r="N4" s="4"/>
    </row>
    <row r="5" spans="1:14">
      <c r="A5" s="2"/>
      <c r="B5" s="5"/>
      <c r="C5" s="232"/>
      <c r="D5" s="232"/>
      <c r="E5" s="232"/>
      <c r="F5" s="232"/>
      <c r="G5" s="232"/>
      <c r="H5" s="232"/>
      <c r="I5" s="232"/>
      <c r="J5" s="102"/>
      <c r="K5" s="4"/>
      <c r="L5" s="4"/>
      <c r="M5" s="4"/>
      <c r="N5" s="4"/>
    </row>
    <row r="6" spans="1:14">
      <c r="A6" s="2"/>
      <c r="C6" s="7" t="s">
        <v>58</v>
      </c>
      <c r="E6" s="102"/>
      <c r="F6" s="102"/>
      <c r="G6" s="102"/>
      <c r="H6" s="7"/>
      <c r="I6" s="7"/>
      <c r="J6" s="7"/>
      <c r="K6" s="7"/>
      <c r="L6" s="7"/>
      <c r="M6" s="4"/>
      <c r="N6" s="4"/>
    </row>
    <row r="7" spans="1:14" ht="6" customHeight="1">
      <c r="A7" s="2"/>
      <c r="B7" s="8"/>
      <c r="C7" s="9"/>
      <c r="D7" s="7"/>
      <c r="E7" s="102"/>
      <c r="F7" s="102"/>
      <c r="G7" s="102"/>
      <c r="H7" s="7"/>
      <c r="I7" s="7"/>
      <c r="J7" s="7"/>
      <c r="K7" s="7"/>
      <c r="L7" s="7"/>
      <c r="M7" s="4"/>
      <c r="N7" s="4"/>
    </row>
    <row r="8" spans="1:14">
      <c r="A8" s="2"/>
      <c r="B8" s="3"/>
      <c r="C8" s="4"/>
      <c r="D8" s="7"/>
      <c r="E8" s="10" t="s">
        <v>94</v>
      </c>
      <c r="F8" s="10"/>
      <c r="G8" s="10"/>
      <c r="H8" s="10"/>
      <c r="I8" s="10"/>
      <c r="J8" s="10"/>
      <c r="K8" s="10"/>
      <c r="L8" s="10"/>
      <c r="M8" s="4"/>
      <c r="N8" s="4"/>
    </row>
    <row r="9" spans="1:14" ht="4.5" customHeight="1">
      <c r="A9" s="2"/>
      <c r="B9" s="3"/>
      <c r="C9" s="4"/>
      <c r="D9" s="7"/>
      <c r="E9" s="102"/>
      <c r="F9" s="102"/>
      <c r="G9" s="102"/>
      <c r="H9" s="102"/>
      <c r="I9" s="102"/>
      <c r="J9" s="102"/>
      <c r="K9" s="102"/>
      <c r="L9" s="102"/>
      <c r="M9" s="4"/>
      <c r="N9" s="4"/>
    </row>
    <row r="10" spans="1:14">
      <c r="A10" s="2"/>
      <c r="B10" s="3"/>
      <c r="C10" s="4"/>
      <c r="D10" s="7"/>
      <c r="E10" s="10"/>
      <c r="F10" s="32" t="s">
        <v>95</v>
      </c>
      <c r="G10" s="10"/>
      <c r="I10" s="32"/>
      <c r="J10" s="32"/>
      <c r="K10" s="7"/>
      <c r="L10" s="7"/>
      <c r="M10" s="4"/>
      <c r="N10" s="4"/>
    </row>
    <row r="11" spans="1:14" ht="6.75" customHeight="1">
      <c r="A11" s="2"/>
      <c r="B11" s="3"/>
      <c r="C11" s="4"/>
      <c r="D11" s="7"/>
      <c r="E11" s="10"/>
      <c r="F11" s="10"/>
      <c r="G11" s="10"/>
      <c r="H11" s="7"/>
      <c r="I11" s="7"/>
      <c r="J11" s="7"/>
      <c r="K11" s="7"/>
      <c r="L11" s="7"/>
      <c r="M11" s="4"/>
      <c r="N11" s="4"/>
    </row>
    <row r="12" spans="1:14" ht="12.75" customHeight="1">
      <c r="A12" s="2"/>
      <c r="B12" s="3"/>
      <c r="C12" s="4"/>
      <c r="D12" s="32" t="s">
        <v>96</v>
      </c>
      <c r="E12" s="32"/>
      <c r="F12" s="32"/>
      <c r="G12" s="32"/>
      <c r="H12" s="32"/>
      <c r="I12" s="32"/>
      <c r="J12" s="32"/>
      <c r="K12" s="32"/>
      <c r="L12" s="32"/>
      <c r="M12" s="4"/>
      <c r="N12" s="4"/>
    </row>
    <row r="13" spans="1:14" ht="9" customHeight="1">
      <c r="A13" s="2"/>
      <c r="B13" s="3"/>
      <c r="C13" s="4"/>
      <c r="D13" s="9"/>
      <c r="E13" s="11"/>
      <c r="F13" s="11"/>
      <c r="G13" s="11"/>
      <c r="H13" s="9"/>
      <c r="I13" s="9"/>
      <c r="J13" s="9"/>
      <c r="K13" s="9"/>
      <c r="L13" s="9"/>
      <c r="M13" s="4"/>
      <c r="N13" s="4"/>
    </row>
    <row r="14" spans="1:14" ht="7.5" customHeight="1">
      <c r="A14" s="2"/>
      <c r="B14" s="3"/>
      <c r="C14" s="4"/>
      <c r="D14" s="4"/>
      <c r="E14" s="1"/>
      <c r="F14" s="1"/>
      <c r="G14" s="1"/>
      <c r="H14" s="4"/>
      <c r="I14" s="4"/>
      <c r="J14" s="4"/>
      <c r="K14" s="4"/>
      <c r="L14" s="4"/>
      <c r="M14" s="4"/>
      <c r="N14" s="4"/>
    </row>
    <row r="15" spans="1:14" ht="12" customHeight="1">
      <c r="A15" s="103" t="s">
        <v>7</v>
      </c>
      <c r="B15" s="236" t="s">
        <v>59</v>
      </c>
      <c r="C15" s="103"/>
      <c r="D15" s="236" t="s">
        <v>60</v>
      </c>
      <c r="E15" s="103" t="s">
        <v>11</v>
      </c>
      <c r="F15" s="233" t="s">
        <v>13</v>
      </c>
      <c r="G15" s="236" t="s">
        <v>108</v>
      </c>
      <c r="H15" s="35" t="s">
        <v>14</v>
      </c>
      <c r="I15" s="239" t="s">
        <v>61</v>
      </c>
      <c r="J15" s="239" t="s">
        <v>62</v>
      </c>
      <c r="K15" s="239" t="s">
        <v>17</v>
      </c>
      <c r="L15" s="239" t="s">
        <v>23</v>
      </c>
      <c r="M15" s="229" t="s">
        <v>24</v>
      </c>
      <c r="N15" s="4"/>
    </row>
    <row r="16" spans="1:14" ht="15" customHeight="1">
      <c r="A16" s="104" t="s">
        <v>63</v>
      </c>
      <c r="B16" s="237"/>
      <c r="C16" s="104" t="s">
        <v>10</v>
      </c>
      <c r="D16" s="237"/>
      <c r="E16" s="104" t="s">
        <v>25</v>
      </c>
      <c r="F16" s="234"/>
      <c r="G16" s="237"/>
      <c r="H16" s="33" t="s">
        <v>27</v>
      </c>
      <c r="I16" s="240"/>
      <c r="J16" s="240"/>
      <c r="K16" s="240"/>
      <c r="L16" s="240"/>
      <c r="M16" s="230"/>
      <c r="N16" s="16"/>
    </row>
    <row r="17" spans="1:14">
      <c r="A17" s="105"/>
      <c r="B17" s="238"/>
      <c r="C17" s="37"/>
      <c r="D17" s="238"/>
      <c r="E17" s="105" t="s">
        <v>31</v>
      </c>
      <c r="F17" s="235"/>
      <c r="G17" s="238"/>
      <c r="H17" s="37" t="s">
        <v>32</v>
      </c>
      <c r="I17" s="241"/>
      <c r="J17" s="241"/>
      <c r="K17" s="241"/>
      <c r="L17" s="241"/>
      <c r="M17" s="231"/>
      <c r="N17" s="19"/>
    </row>
    <row r="18" spans="1:14">
      <c r="A18" s="20">
        <v>1</v>
      </c>
      <c r="B18" s="22" t="s">
        <v>86</v>
      </c>
      <c r="C18" s="21" t="s">
        <v>65</v>
      </c>
      <c r="D18" s="42" t="s">
        <v>36</v>
      </c>
      <c r="E18" s="22">
        <v>18</v>
      </c>
      <c r="F18" s="22">
        <v>17697</v>
      </c>
      <c r="G18" s="22">
        <v>5.08</v>
      </c>
      <c r="H18" s="23">
        <f>F18*G18</f>
        <v>89900.76</v>
      </c>
      <c r="I18" s="22">
        <v>1</v>
      </c>
      <c r="J18" s="23">
        <f>I18*H18</f>
        <v>89900.76</v>
      </c>
      <c r="K18" s="24">
        <f>J18*0.25</f>
        <v>22475.19</v>
      </c>
      <c r="L18" s="25">
        <f>(K18+J18)*0.1</f>
        <v>11237.595000000001</v>
      </c>
      <c r="M18" s="24">
        <f>L18+K18+J18</f>
        <v>123613.545</v>
      </c>
      <c r="N18" s="4"/>
    </row>
    <row r="19" spans="1:14">
      <c r="A19" s="22">
        <v>2</v>
      </c>
      <c r="B19" s="22" t="s">
        <v>64</v>
      </c>
      <c r="C19" s="21" t="s">
        <v>125</v>
      </c>
      <c r="D19" s="22" t="s">
        <v>36</v>
      </c>
      <c r="E19" s="42">
        <v>19</v>
      </c>
      <c r="F19" s="22">
        <v>17697</v>
      </c>
      <c r="G19" s="42">
        <v>4.83</v>
      </c>
      <c r="H19" s="23">
        <f t="shared" ref="H19:H23" si="0">F19*G19</f>
        <v>85476.51</v>
      </c>
      <c r="I19" s="22">
        <v>0.5</v>
      </c>
      <c r="J19" s="23">
        <f>I19*H19</f>
        <v>42738.254999999997</v>
      </c>
      <c r="K19" s="24">
        <f t="shared" ref="K19:K20" si="1">J19*0.25</f>
        <v>10684.563749999999</v>
      </c>
      <c r="L19" s="25">
        <f t="shared" ref="L19:L23" si="2">(K19+J19)*0.1</f>
        <v>5342.2818750000006</v>
      </c>
      <c r="M19" s="24">
        <f t="shared" ref="M19:M23" si="3">L19+K19+J19</f>
        <v>58765.100624999999</v>
      </c>
      <c r="N19" s="4"/>
    </row>
    <row r="20" spans="1:14">
      <c r="A20" s="22">
        <v>3</v>
      </c>
      <c r="B20" s="22" t="s">
        <v>66</v>
      </c>
      <c r="C20" s="21" t="s">
        <v>125</v>
      </c>
      <c r="D20" s="42" t="s">
        <v>36</v>
      </c>
      <c r="E20" s="42">
        <v>25</v>
      </c>
      <c r="F20" s="22">
        <v>17697</v>
      </c>
      <c r="G20" s="42">
        <v>5.1100000000000003</v>
      </c>
      <c r="H20" s="23">
        <f t="shared" si="0"/>
        <v>90431.670000000013</v>
      </c>
      <c r="I20" s="22">
        <v>0.5</v>
      </c>
      <c r="J20" s="23">
        <f>I20*H20</f>
        <v>45215.835000000006</v>
      </c>
      <c r="K20" s="24">
        <f t="shared" si="1"/>
        <v>11303.958750000002</v>
      </c>
      <c r="L20" s="25">
        <f t="shared" si="2"/>
        <v>5651.9793750000017</v>
      </c>
      <c r="M20" s="24">
        <f t="shared" si="3"/>
        <v>62171.773125000007</v>
      </c>
      <c r="N20" s="26"/>
    </row>
    <row r="21" spans="1:14">
      <c r="A21" s="27">
        <v>4</v>
      </c>
      <c r="B21" s="22" t="s">
        <v>91</v>
      </c>
      <c r="C21" s="21" t="s">
        <v>92</v>
      </c>
      <c r="D21" s="42" t="s">
        <v>52</v>
      </c>
      <c r="E21" s="28">
        <v>12</v>
      </c>
      <c r="F21" s="22">
        <v>17697</v>
      </c>
      <c r="G21" s="28">
        <v>2.35</v>
      </c>
      <c r="H21" s="23">
        <f t="shared" si="0"/>
        <v>41587.950000000004</v>
      </c>
      <c r="I21" s="22">
        <v>1</v>
      </c>
      <c r="J21" s="23">
        <f t="shared" ref="J21:J22" si="4">I21*H21</f>
        <v>41587.950000000004</v>
      </c>
      <c r="K21" s="24"/>
      <c r="L21" s="25">
        <f t="shared" si="2"/>
        <v>4158.795000000001</v>
      </c>
      <c r="M21" s="24">
        <f t="shared" si="3"/>
        <v>45746.745000000003</v>
      </c>
      <c r="N21" s="26"/>
    </row>
    <row r="22" spans="1:14">
      <c r="A22" s="27">
        <v>5</v>
      </c>
      <c r="B22" s="42" t="s">
        <v>67</v>
      </c>
      <c r="C22" s="21" t="s">
        <v>126</v>
      </c>
      <c r="D22" s="42" t="s">
        <v>52</v>
      </c>
      <c r="E22" s="13">
        <v>2</v>
      </c>
      <c r="F22" s="22">
        <v>17697</v>
      </c>
      <c r="G22" s="13">
        <v>1.72</v>
      </c>
      <c r="H22" s="23">
        <f t="shared" si="0"/>
        <v>30438.84</v>
      </c>
      <c r="I22" s="22">
        <v>0.5</v>
      </c>
      <c r="J22" s="23">
        <f t="shared" si="4"/>
        <v>15219.42</v>
      </c>
      <c r="K22" s="24"/>
      <c r="L22" s="25">
        <f t="shared" si="2"/>
        <v>1521.942</v>
      </c>
      <c r="M22" s="24">
        <f t="shared" si="3"/>
        <v>16741.362000000001</v>
      </c>
      <c r="N22" s="26"/>
    </row>
    <row r="23" spans="1:14">
      <c r="A23" s="27">
        <v>6</v>
      </c>
      <c r="B23" s="29" t="s">
        <v>82</v>
      </c>
      <c r="C23" s="21" t="s">
        <v>126</v>
      </c>
      <c r="D23" s="42" t="s">
        <v>36</v>
      </c>
      <c r="E23" s="40">
        <v>30</v>
      </c>
      <c r="F23" s="22">
        <v>17697</v>
      </c>
      <c r="G23" s="40">
        <v>2.06</v>
      </c>
      <c r="H23" s="23">
        <f t="shared" si="0"/>
        <v>36455.82</v>
      </c>
      <c r="I23" s="22">
        <v>0.5</v>
      </c>
      <c r="J23" s="23">
        <f>I23*H23</f>
        <v>18227.91</v>
      </c>
      <c r="K23" s="24"/>
      <c r="L23" s="25">
        <f t="shared" si="2"/>
        <v>1822.7910000000002</v>
      </c>
      <c r="M23" s="24">
        <f t="shared" si="3"/>
        <v>20050.701000000001</v>
      </c>
      <c r="N23" s="26"/>
    </row>
    <row r="24" spans="1:14" s="181" customFormat="1">
      <c r="A24" s="176"/>
      <c r="B24" s="176" t="s">
        <v>50</v>
      </c>
      <c r="C24" s="177" t="s">
        <v>50</v>
      </c>
      <c r="D24" s="176" t="s">
        <v>50</v>
      </c>
      <c r="E24" s="176" t="s">
        <v>50</v>
      </c>
      <c r="F24" s="176"/>
      <c r="G24" s="176"/>
      <c r="H24" s="176" t="s">
        <v>50</v>
      </c>
      <c r="I24" s="178">
        <f>SUM(I18:I23)</f>
        <v>4</v>
      </c>
      <c r="J24" s="179">
        <f t="shared" ref="J24:M24" si="5">SUM(J18:J23)</f>
        <v>252890.13</v>
      </c>
      <c r="K24" s="179">
        <f t="shared" si="5"/>
        <v>44463.712499999994</v>
      </c>
      <c r="L24" s="179">
        <f t="shared" si="5"/>
        <v>29735.384250000006</v>
      </c>
      <c r="M24" s="179">
        <f t="shared" si="5"/>
        <v>327089.22675000003</v>
      </c>
      <c r="N24" s="180"/>
    </row>
    <row r="25" spans="1:14" ht="12.75" customHeight="1">
      <c r="A25" s="31"/>
      <c r="B25" s="31"/>
      <c r="C25" s="31"/>
      <c r="D25" s="31"/>
      <c r="E25" s="31"/>
      <c r="F25" s="31"/>
      <c r="G25" s="31"/>
      <c r="H25" s="31"/>
      <c r="I25" s="4"/>
      <c r="J25" s="4"/>
      <c r="K25" s="4"/>
      <c r="L25" s="4"/>
      <c r="M25" s="4"/>
      <c r="N25" s="4"/>
    </row>
    <row r="26" spans="1:14" s="181" customFormat="1">
      <c r="A26" s="182"/>
      <c r="B26" s="228" t="s">
        <v>85</v>
      </c>
      <c r="C26" s="228"/>
      <c r="D26" s="182"/>
      <c r="E26" s="183"/>
      <c r="F26" s="183"/>
      <c r="G26" s="183"/>
      <c r="H26" s="182" t="s">
        <v>93</v>
      </c>
      <c r="I26" s="182"/>
      <c r="J26" s="182"/>
      <c r="K26" s="180"/>
      <c r="L26" s="180"/>
      <c r="M26" s="184"/>
      <c r="N26" s="180"/>
    </row>
    <row r="27" spans="1:14" s="181" customFormat="1" ht="7.5" customHeight="1">
      <c r="A27" s="182"/>
      <c r="B27" s="185"/>
      <c r="C27" s="185"/>
      <c r="D27" s="185"/>
      <c r="E27" s="182"/>
      <c r="F27" s="182"/>
      <c r="G27" s="182"/>
      <c r="H27" s="186"/>
      <c r="I27" s="182"/>
      <c r="J27" s="182"/>
      <c r="K27" s="180"/>
      <c r="L27" s="180"/>
      <c r="M27" s="180"/>
      <c r="N27" s="180"/>
    </row>
    <row r="28" spans="1:14" s="181" customFormat="1">
      <c r="A28" s="182"/>
      <c r="B28" s="185" t="s">
        <v>68</v>
      </c>
      <c r="C28" s="185"/>
      <c r="D28" s="185"/>
      <c r="E28" s="182"/>
      <c r="F28" s="182"/>
      <c r="G28" s="182"/>
      <c r="H28" s="187" t="s">
        <v>78</v>
      </c>
      <c r="I28" s="182"/>
      <c r="J28" s="182"/>
      <c r="K28" s="180"/>
      <c r="L28" s="180"/>
      <c r="M28" s="180"/>
      <c r="N28" s="180"/>
    </row>
    <row r="29" spans="1:14" s="181" customFormat="1" ht="7.5" customHeight="1">
      <c r="A29" s="182"/>
      <c r="B29" s="183"/>
      <c r="C29" s="188"/>
      <c r="D29" s="185"/>
      <c r="E29" s="182"/>
      <c r="F29" s="182"/>
      <c r="G29" s="182"/>
      <c r="H29" s="186"/>
      <c r="I29" s="182"/>
      <c r="J29" s="182"/>
      <c r="K29" s="180"/>
      <c r="L29" s="180"/>
      <c r="M29" s="180"/>
      <c r="N29" s="180"/>
    </row>
    <row r="30" spans="1:14" s="181" customFormat="1">
      <c r="A30" s="185"/>
      <c r="B30" s="185" t="s">
        <v>69</v>
      </c>
      <c r="C30" s="185"/>
      <c r="D30" s="185"/>
      <c r="E30" s="185"/>
      <c r="F30" s="185"/>
      <c r="G30" s="185"/>
      <c r="H30" s="189" t="s">
        <v>127</v>
      </c>
      <c r="I30" s="182"/>
      <c r="J30" s="182"/>
      <c r="K30" s="180"/>
      <c r="L30" s="180"/>
      <c r="M30" s="180"/>
      <c r="N30" s="180"/>
    </row>
    <row r="31" spans="1:14">
      <c r="A31" s="31"/>
      <c r="B31" s="38"/>
      <c r="C31" s="38"/>
      <c r="D31" s="38"/>
      <c r="E31" s="38"/>
      <c r="F31" s="38"/>
      <c r="G31" s="38"/>
      <c r="H31" s="38"/>
      <c r="I31" s="38"/>
      <c r="J31" s="4"/>
      <c r="K31" s="4"/>
      <c r="L31" s="4"/>
      <c r="M31" s="4"/>
      <c r="N31" s="4"/>
    </row>
  </sheetData>
  <mergeCells count="11">
    <mergeCell ref="C5:I5"/>
    <mergeCell ref="B15:B17"/>
    <mergeCell ref="D15:D17"/>
    <mergeCell ref="F15:F17"/>
    <mergeCell ref="G15:G17"/>
    <mergeCell ref="I15:I17"/>
    <mergeCell ref="J15:J17"/>
    <mergeCell ref="K15:K17"/>
    <mergeCell ref="L15:L17"/>
    <mergeCell ref="M15:M17"/>
    <mergeCell ref="B26:C26"/>
  </mergeCells>
  <pageMargins left="0.70866141732283472" right="0.70866141732283472" top="0.74803149606299213" bottom="0.74803149606299213" header="0.31496062992125984" footer="0.31496062992125984"/>
  <pageSetup paperSize="9" scale="98" orientation="landscape" horizontalDpi="200" verticalDpi="20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view="pageBreakPreview" topLeftCell="A14" zoomScale="115" zoomScaleSheetLayoutView="115" workbookViewId="0">
      <selection activeCell="D23" sqref="D23"/>
    </sheetView>
  </sheetViews>
  <sheetFormatPr defaultRowHeight="15"/>
  <cols>
    <col min="1" max="1" width="2.85546875" style="46" customWidth="1"/>
    <col min="2" max="2" width="3.28515625" style="46" customWidth="1"/>
    <col min="3" max="3" width="13.85546875" style="46" customWidth="1"/>
    <col min="4" max="4" width="5.5703125" style="46" customWidth="1"/>
    <col min="5" max="5" width="7.7109375" style="46" customWidth="1"/>
    <col min="6" max="6" width="7.85546875" style="46" customWidth="1"/>
    <col min="7" max="9" width="6.85546875" style="46" customWidth="1"/>
    <col min="10" max="10" width="8" style="46" customWidth="1"/>
    <col min="11" max="11" width="7" style="46" customWidth="1"/>
    <col min="12" max="12" width="5.140625" style="46" customWidth="1"/>
    <col min="13" max="13" width="8" style="46" customWidth="1"/>
    <col min="14" max="14" width="6.7109375" style="46" customWidth="1"/>
    <col min="15" max="15" width="7.85546875" style="46" customWidth="1"/>
    <col min="16" max="16" width="7.140625" style="46" customWidth="1"/>
    <col min="17" max="16384" width="9.140625" style="46"/>
  </cols>
  <sheetData>
    <row r="1" spans="1:16">
      <c r="A1" s="43"/>
      <c r="B1" s="43"/>
      <c r="C1" s="44"/>
      <c r="D1" s="44"/>
      <c r="E1" s="44"/>
      <c r="F1" s="44"/>
      <c r="G1" s="44"/>
      <c r="H1" s="44"/>
      <c r="I1" s="44"/>
      <c r="J1" s="44"/>
      <c r="K1" s="30"/>
      <c r="L1" s="45"/>
      <c r="M1" s="30"/>
      <c r="N1" s="30"/>
      <c r="O1" s="30"/>
      <c r="P1" s="30"/>
    </row>
    <row r="2" spans="1:16">
      <c r="A2" s="43"/>
      <c r="B2" s="43"/>
      <c r="C2" s="44"/>
      <c r="D2" s="30"/>
      <c r="E2" s="30"/>
      <c r="F2" s="30"/>
      <c r="G2" s="30"/>
      <c r="H2" s="30"/>
      <c r="I2" s="30"/>
      <c r="J2" s="30"/>
      <c r="K2" s="30"/>
      <c r="L2" s="45"/>
      <c r="M2" s="30"/>
      <c r="N2" s="30"/>
      <c r="O2" s="30"/>
      <c r="P2" s="30"/>
    </row>
    <row r="3" spans="1:16">
      <c r="A3" s="43"/>
      <c r="B3" s="43"/>
      <c r="C3" s="44"/>
      <c r="D3" s="30"/>
      <c r="E3" s="30"/>
      <c r="F3" s="30"/>
      <c r="G3" s="30"/>
      <c r="H3" s="30"/>
      <c r="I3" s="30"/>
      <c r="J3" s="30"/>
      <c r="K3" s="30"/>
      <c r="L3" s="45"/>
      <c r="M3" s="30"/>
      <c r="N3" s="30"/>
      <c r="O3" s="30"/>
      <c r="P3" s="30"/>
    </row>
    <row r="4" spans="1:16" ht="12.75" customHeight="1">
      <c r="A4" s="43"/>
      <c r="B4" s="43"/>
      <c r="C4" s="47"/>
      <c r="D4" s="48"/>
      <c r="E4" s="48"/>
      <c r="F4" s="48"/>
      <c r="G4" s="48"/>
      <c r="H4" s="48"/>
      <c r="I4" s="48"/>
      <c r="J4" s="48"/>
      <c r="K4" s="30"/>
      <c r="L4" s="45"/>
      <c r="M4" s="30"/>
      <c r="N4" s="30"/>
      <c r="O4" s="30"/>
      <c r="P4" s="30"/>
    </row>
    <row r="5" spans="1:16">
      <c r="A5" s="43"/>
      <c r="B5" s="43"/>
      <c r="C5" s="47"/>
      <c r="D5" s="48"/>
      <c r="E5" s="48"/>
      <c r="F5" s="48"/>
      <c r="G5" s="48"/>
      <c r="H5" s="48"/>
      <c r="I5" s="48"/>
      <c r="J5" s="48"/>
      <c r="K5" s="30"/>
      <c r="L5" s="45"/>
      <c r="M5" s="30"/>
      <c r="N5" s="30"/>
      <c r="O5" s="30"/>
      <c r="P5" s="30"/>
    </row>
    <row r="6" spans="1:16">
      <c r="A6" s="43"/>
      <c r="B6" s="43"/>
      <c r="C6" s="47"/>
      <c r="D6" s="254"/>
      <c r="E6" s="254"/>
      <c r="F6" s="254"/>
      <c r="G6" s="254"/>
      <c r="H6" s="254"/>
      <c r="I6" s="254"/>
      <c r="J6" s="254"/>
      <c r="K6" s="254"/>
      <c r="L6" s="254"/>
      <c r="M6" s="30"/>
      <c r="N6" s="30"/>
      <c r="O6" s="30"/>
      <c r="P6" s="30"/>
    </row>
    <row r="7" spans="1:16">
      <c r="A7" s="43"/>
      <c r="B7" s="43"/>
      <c r="C7" s="49"/>
      <c r="D7" s="50"/>
      <c r="E7" s="48" t="s">
        <v>58</v>
      </c>
      <c r="F7" s="51"/>
      <c r="G7" s="48"/>
      <c r="H7" s="48"/>
      <c r="I7" s="48"/>
      <c r="J7" s="48"/>
      <c r="K7" s="48"/>
      <c r="L7" s="48"/>
      <c r="M7" s="48"/>
      <c r="N7" s="48"/>
      <c r="O7" s="48"/>
      <c r="P7" s="30"/>
    </row>
    <row r="8" spans="1:16" ht="7.5" customHeight="1">
      <c r="A8" s="43"/>
      <c r="B8" s="43"/>
      <c r="C8" s="49"/>
      <c r="D8" s="50"/>
      <c r="E8" s="48"/>
      <c r="F8" s="51"/>
      <c r="G8" s="48"/>
      <c r="H8" s="48"/>
      <c r="I8" s="48"/>
      <c r="J8" s="48"/>
      <c r="K8" s="48"/>
      <c r="L8" s="48"/>
      <c r="M8" s="48"/>
      <c r="N8" s="48"/>
      <c r="O8" s="48"/>
      <c r="P8" s="30"/>
    </row>
    <row r="9" spans="1:16">
      <c r="A9" s="43"/>
      <c r="B9" s="43"/>
      <c r="C9" s="44"/>
      <c r="D9" s="30"/>
      <c r="E9" s="48"/>
      <c r="F9" s="98" t="s">
        <v>101</v>
      </c>
      <c r="G9" s="51"/>
      <c r="H9" s="109"/>
      <c r="I9" s="109"/>
      <c r="J9" s="51"/>
      <c r="K9" s="51"/>
      <c r="L9" s="51"/>
      <c r="M9" s="51"/>
      <c r="N9" s="51"/>
      <c r="O9" s="51"/>
      <c r="P9" s="30"/>
    </row>
    <row r="10" spans="1:16" ht="5.25" customHeight="1">
      <c r="A10" s="43"/>
      <c r="B10" s="43"/>
      <c r="C10" s="44"/>
      <c r="D10" s="30"/>
      <c r="E10" s="48"/>
      <c r="F10" s="51"/>
      <c r="G10" s="51"/>
      <c r="H10" s="109"/>
      <c r="I10" s="109"/>
      <c r="J10" s="51"/>
      <c r="K10" s="51"/>
      <c r="L10" s="51"/>
      <c r="M10" s="51"/>
      <c r="N10" s="51"/>
      <c r="O10" s="51"/>
      <c r="P10" s="30"/>
    </row>
    <row r="11" spans="1:16">
      <c r="A11" s="43"/>
      <c r="B11" s="43"/>
      <c r="C11" s="44"/>
      <c r="D11" s="30"/>
      <c r="E11" s="48"/>
      <c r="F11" s="52"/>
      <c r="G11" s="52" t="s">
        <v>102</v>
      </c>
      <c r="H11" s="52"/>
      <c r="I11" s="52"/>
      <c r="J11" s="52"/>
      <c r="K11" s="52"/>
      <c r="L11" s="52"/>
      <c r="M11" s="48"/>
      <c r="N11" s="48"/>
      <c r="O11" s="48"/>
      <c r="P11" s="30"/>
    </row>
    <row r="12" spans="1:16" ht="16.5" customHeight="1">
      <c r="A12" s="43"/>
      <c r="B12" s="43"/>
      <c r="C12" s="44"/>
      <c r="D12" s="30"/>
      <c r="E12" s="52" t="s">
        <v>103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30"/>
    </row>
    <row r="13" spans="1:16" ht="5.25" customHeight="1">
      <c r="A13" s="43"/>
      <c r="B13" s="43"/>
      <c r="C13" s="44"/>
      <c r="D13" s="30"/>
      <c r="E13" s="30"/>
      <c r="F13" s="43"/>
      <c r="G13" s="30"/>
      <c r="H13" s="30"/>
      <c r="I13" s="30"/>
      <c r="J13" s="30"/>
      <c r="K13" s="30"/>
      <c r="L13" s="45"/>
      <c r="M13" s="30"/>
      <c r="N13" s="30"/>
      <c r="O13" s="30"/>
      <c r="P13" s="30"/>
    </row>
    <row r="14" spans="1:16">
      <c r="A14" s="43"/>
      <c r="B14" s="12" t="s">
        <v>7</v>
      </c>
      <c r="C14" s="245" t="s">
        <v>59</v>
      </c>
      <c r="D14" s="12"/>
      <c r="E14" s="245" t="s">
        <v>60</v>
      </c>
      <c r="F14" s="12" t="s">
        <v>11</v>
      </c>
      <c r="G14" s="12" t="s">
        <v>12</v>
      </c>
      <c r="H14" s="242" t="s">
        <v>13</v>
      </c>
      <c r="I14" s="245" t="s">
        <v>108</v>
      </c>
      <c r="J14" s="12" t="s">
        <v>14</v>
      </c>
      <c r="K14" s="250" t="s">
        <v>70</v>
      </c>
      <c r="L14" s="250" t="s">
        <v>61</v>
      </c>
      <c r="M14" s="250" t="s">
        <v>62</v>
      </c>
      <c r="N14" s="250" t="s">
        <v>17</v>
      </c>
      <c r="O14" s="253" t="s">
        <v>23</v>
      </c>
      <c r="P14" s="250" t="s">
        <v>24</v>
      </c>
    </row>
    <row r="15" spans="1:16">
      <c r="A15" s="43"/>
      <c r="B15" s="15" t="s">
        <v>63</v>
      </c>
      <c r="C15" s="246"/>
      <c r="D15" s="33" t="s">
        <v>10</v>
      </c>
      <c r="E15" s="248"/>
      <c r="F15" s="15" t="s">
        <v>25</v>
      </c>
      <c r="G15" s="15" t="s">
        <v>26</v>
      </c>
      <c r="H15" s="243"/>
      <c r="I15" s="251"/>
      <c r="J15" s="15" t="s">
        <v>27</v>
      </c>
      <c r="K15" s="250"/>
      <c r="L15" s="250"/>
      <c r="M15" s="250"/>
      <c r="N15" s="250"/>
      <c r="O15" s="253"/>
      <c r="P15" s="250"/>
    </row>
    <row r="16" spans="1:16">
      <c r="A16" s="43"/>
      <c r="B16" s="18"/>
      <c r="C16" s="247"/>
      <c r="D16" s="53"/>
      <c r="E16" s="249"/>
      <c r="F16" s="18" t="s">
        <v>31</v>
      </c>
      <c r="G16" s="18"/>
      <c r="H16" s="244"/>
      <c r="I16" s="252"/>
      <c r="J16" s="18" t="s">
        <v>32</v>
      </c>
      <c r="K16" s="250"/>
      <c r="L16" s="250"/>
      <c r="M16" s="250"/>
      <c r="N16" s="250"/>
      <c r="O16" s="253"/>
      <c r="P16" s="250"/>
    </row>
    <row r="17" spans="1:16" ht="13.5" customHeight="1">
      <c r="A17" s="54"/>
      <c r="B17" s="55">
        <v>1</v>
      </c>
      <c r="C17" s="56" t="s">
        <v>71</v>
      </c>
      <c r="D17" s="57" t="s">
        <v>74</v>
      </c>
      <c r="E17" s="58" t="s">
        <v>36</v>
      </c>
      <c r="F17" s="58">
        <v>15</v>
      </c>
      <c r="G17" s="56" t="s">
        <v>97</v>
      </c>
      <c r="H17" s="56">
        <v>17697</v>
      </c>
      <c r="I17" s="56">
        <v>4</v>
      </c>
      <c r="J17" s="59">
        <f>H17*I17</f>
        <v>70788</v>
      </c>
      <c r="K17" s="59"/>
      <c r="L17" s="59">
        <v>1</v>
      </c>
      <c r="M17" s="60">
        <f>J17*L17</f>
        <v>70788</v>
      </c>
      <c r="N17" s="60">
        <f t="shared" ref="N17:N23" si="0">M17*0.25</f>
        <v>17697</v>
      </c>
      <c r="O17" s="60">
        <f>(M17+N17)*10%</f>
        <v>8848.5</v>
      </c>
      <c r="P17" s="61">
        <f>O17+N17+M17+K17</f>
        <v>97333.5</v>
      </c>
    </row>
    <row r="18" spans="1:16" ht="13.5" customHeight="1">
      <c r="A18" s="54"/>
      <c r="B18" s="59">
        <v>2</v>
      </c>
      <c r="C18" s="56" t="s">
        <v>72</v>
      </c>
      <c r="D18" s="57" t="s">
        <v>74</v>
      </c>
      <c r="E18" s="58" t="s">
        <v>36</v>
      </c>
      <c r="F18" s="58">
        <v>1</v>
      </c>
      <c r="G18" s="59" t="s">
        <v>97</v>
      </c>
      <c r="H18" s="56">
        <v>17697</v>
      </c>
      <c r="I18" s="59">
        <v>3.58</v>
      </c>
      <c r="J18" s="60">
        <f t="shared" ref="J18:J23" si="1">H18*I18</f>
        <v>63355.26</v>
      </c>
      <c r="K18" s="59"/>
      <c r="L18" s="59">
        <v>0.5</v>
      </c>
      <c r="M18" s="60">
        <f t="shared" ref="M18:M23" si="2">J18*L18</f>
        <v>31677.63</v>
      </c>
      <c r="N18" s="60">
        <f t="shared" si="0"/>
        <v>7919.4075000000003</v>
      </c>
      <c r="O18" s="60">
        <f t="shared" ref="O18:O23" si="3">(M18+N18)*10%</f>
        <v>3959.7037500000001</v>
      </c>
      <c r="P18" s="61">
        <f t="shared" ref="P18:P23" si="4">O18+N18+M18+K18</f>
        <v>43556.741249999999</v>
      </c>
    </row>
    <row r="19" spans="1:16" s="67" customFormat="1" ht="12.75" customHeight="1">
      <c r="A19" s="62"/>
      <c r="B19" s="63">
        <v>3</v>
      </c>
      <c r="C19" s="63" t="s">
        <v>75</v>
      </c>
      <c r="D19" s="64" t="s">
        <v>84</v>
      </c>
      <c r="E19" s="58" t="s">
        <v>52</v>
      </c>
      <c r="F19" s="65">
        <v>2</v>
      </c>
      <c r="G19" s="63" t="s">
        <v>98</v>
      </c>
      <c r="H19" s="56">
        <v>17697</v>
      </c>
      <c r="I19" s="63">
        <v>3.41</v>
      </c>
      <c r="J19" s="60">
        <f t="shared" si="1"/>
        <v>60346.770000000004</v>
      </c>
      <c r="K19" s="63"/>
      <c r="L19" s="63">
        <v>1</v>
      </c>
      <c r="M19" s="60">
        <f t="shared" si="2"/>
        <v>60346.770000000004</v>
      </c>
      <c r="N19" s="60">
        <f t="shared" si="0"/>
        <v>15086.692500000001</v>
      </c>
      <c r="O19" s="60">
        <f t="shared" si="3"/>
        <v>7543.3462500000014</v>
      </c>
      <c r="P19" s="66">
        <f t="shared" si="4"/>
        <v>82976.808750000011</v>
      </c>
    </row>
    <row r="20" spans="1:16" ht="12.75" customHeight="1">
      <c r="A20" s="43"/>
      <c r="B20" s="55">
        <v>4</v>
      </c>
      <c r="C20" s="59" t="s">
        <v>77</v>
      </c>
      <c r="D20" s="57" t="s">
        <v>83</v>
      </c>
      <c r="E20" s="82" t="s">
        <v>36</v>
      </c>
      <c r="F20" s="59">
        <v>30</v>
      </c>
      <c r="G20" s="63" t="s">
        <v>98</v>
      </c>
      <c r="H20" s="56">
        <v>17697</v>
      </c>
      <c r="I20" s="191">
        <v>4.83</v>
      </c>
      <c r="J20" s="60">
        <f t="shared" si="1"/>
        <v>85476.51</v>
      </c>
      <c r="K20" s="59">
        <v>2655</v>
      </c>
      <c r="L20" s="70">
        <v>0.5</v>
      </c>
      <c r="M20" s="60">
        <f t="shared" si="2"/>
        <v>42738.254999999997</v>
      </c>
      <c r="N20" s="60">
        <f t="shared" si="0"/>
        <v>10684.563749999999</v>
      </c>
      <c r="O20" s="60">
        <f t="shared" si="3"/>
        <v>5342.2818750000006</v>
      </c>
      <c r="P20" s="61">
        <f>O20+N20+M20+K20</f>
        <v>61420.100624999999</v>
      </c>
    </row>
    <row r="21" spans="1:16" ht="13.5" customHeight="1">
      <c r="A21" s="43"/>
      <c r="B21" s="55">
        <v>5</v>
      </c>
      <c r="C21" s="59" t="s">
        <v>88</v>
      </c>
      <c r="D21" s="57" t="s">
        <v>100</v>
      </c>
      <c r="E21" s="71" t="s">
        <v>52</v>
      </c>
      <c r="F21" s="59">
        <v>0</v>
      </c>
      <c r="G21" s="59" t="s">
        <v>97</v>
      </c>
      <c r="H21" s="56">
        <v>17697</v>
      </c>
      <c r="I21" s="56">
        <v>3.31</v>
      </c>
      <c r="J21" s="60">
        <f t="shared" si="1"/>
        <v>58577.07</v>
      </c>
      <c r="K21" s="59"/>
      <c r="L21" s="70">
        <v>1</v>
      </c>
      <c r="M21" s="60">
        <f t="shared" si="2"/>
        <v>58577.07</v>
      </c>
      <c r="N21" s="60">
        <f t="shared" si="0"/>
        <v>14644.2675</v>
      </c>
      <c r="O21" s="60">
        <f t="shared" si="3"/>
        <v>7322.13375</v>
      </c>
      <c r="P21" s="61">
        <f>O21+N21+M21+K21</f>
        <v>80543.471250000002</v>
      </c>
    </row>
    <row r="22" spans="1:16" s="67" customFormat="1" ht="12" customHeight="1">
      <c r="A22" s="62"/>
      <c r="B22" s="59">
        <v>6</v>
      </c>
      <c r="C22" s="69" t="s">
        <v>130</v>
      </c>
      <c r="D22" s="57" t="s">
        <v>109</v>
      </c>
      <c r="E22" s="59" t="s">
        <v>36</v>
      </c>
      <c r="F22" s="65">
        <v>33</v>
      </c>
      <c r="G22" s="63"/>
      <c r="H22" s="56">
        <v>17697</v>
      </c>
      <c r="I22" s="63">
        <v>3.73</v>
      </c>
      <c r="J22" s="60">
        <f t="shared" ref="J22" si="5">H22*I22</f>
        <v>66009.81</v>
      </c>
      <c r="K22" s="63"/>
      <c r="L22" s="63">
        <v>0.5</v>
      </c>
      <c r="M22" s="60">
        <f t="shared" ref="M22" si="6">J22*L22</f>
        <v>33004.904999999999</v>
      </c>
      <c r="N22" s="60">
        <f t="shared" ref="N22" si="7">M22*0.25</f>
        <v>8251.2262499999997</v>
      </c>
      <c r="O22" s="60">
        <f t="shared" ref="O22" si="8">(M22+N22)*10%</f>
        <v>4125.6131249999999</v>
      </c>
      <c r="P22" s="66">
        <f t="shared" ref="P22" si="9">O22+N22+M22+K22</f>
        <v>45381.744374999995</v>
      </c>
    </row>
    <row r="23" spans="1:16" s="67" customFormat="1" ht="12" customHeight="1">
      <c r="A23" s="62"/>
      <c r="B23" s="63">
        <v>7</v>
      </c>
      <c r="C23" s="69" t="s">
        <v>73</v>
      </c>
      <c r="D23" s="57" t="s">
        <v>74</v>
      </c>
      <c r="E23" s="59" t="s">
        <v>36</v>
      </c>
      <c r="F23" s="65">
        <v>0</v>
      </c>
      <c r="G23" s="63"/>
      <c r="H23" s="56">
        <v>17697</v>
      </c>
      <c r="I23" s="63">
        <v>3.52</v>
      </c>
      <c r="J23" s="60">
        <f t="shared" si="1"/>
        <v>62293.440000000002</v>
      </c>
      <c r="K23" s="63"/>
      <c r="L23" s="63">
        <v>0.5</v>
      </c>
      <c r="M23" s="60">
        <f t="shared" si="2"/>
        <v>31146.720000000001</v>
      </c>
      <c r="N23" s="60">
        <f t="shared" si="0"/>
        <v>7786.68</v>
      </c>
      <c r="O23" s="60">
        <f t="shared" si="3"/>
        <v>3893.34</v>
      </c>
      <c r="P23" s="66">
        <f t="shared" si="4"/>
        <v>42826.740000000005</v>
      </c>
    </row>
    <row r="24" spans="1:16" ht="12" customHeight="1">
      <c r="A24" s="43"/>
      <c r="B24" s="55">
        <v>8</v>
      </c>
      <c r="C24" s="59" t="s">
        <v>106</v>
      </c>
      <c r="D24" s="57" t="s">
        <v>129</v>
      </c>
      <c r="E24" s="82" t="s">
        <v>36</v>
      </c>
      <c r="F24" s="59">
        <v>0</v>
      </c>
      <c r="G24" s="63" t="s">
        <v>98</v>
      </c>
      <c r="H24" s="56">
        <v>17697</v>
      </c>
      <c r="I24" s="191">
        <v>3.52</v>
      </c>
      <c r="J24" s="60">
        <f>H24*I24</f>
        <v>62293.440000000002</v>
      </c>
      <c r="K24" s="82"/>
      <c r="L24" s="82">
        <v>1</v>
      </c>
      <c r="M24" s="60">
        <f>J24*L24</f>
        <v>62293.440000000002</v>
      </c>
      <c r="N24" s="60">
        <f>M24*0.25</f>
        <v>15573.36</v>
      </c>
      <c r="O24" s="60">
        <f>(M24+N24)*10%</f>
        <v>7786.68</v>
      </c>
      <c r="P24" s="61">
        <f t="shared" ref="P24" si="10">O24+N24+M24+K24</f>
        <v>85653.48000000001</v>
      </c>
    </row>
    <row r="25" spans="1:16" s="78" customFormat="1" ht="13.5" customHeight="1">
      <c r="A25" s="79"/>
      <c r="B25" s="55">
        <v>9</v>
      </c>
      <c r="C25" s="80" t="s">
        <v>99</v>
      </c>
      <c r="D25" s="81" t="s">
        <v>109</v>
      </c>
      <c r="E25" s="71" t="s">
        <v>128</v>
      </c>
      <c r="F25" s="82">
        <v>0</v>
      </c>
      <c r="G25" s="63" t="s">
        <v>98</v>
      </c>
      <c r="H25" s="56">
        <v>17697</v>
      </c>
      <c r="I25" s="63">
        <v>3.32</v>
      </c>
      <c r="J25" s="60">
        <f>H25*I25</f>
        <v>58754.039999999994</v>
      </c>
      <c r="K25" s="82"/>
      <c r="L25" s="82">
        <v>0.5</v>
      </c>
      <c r="M25" s="60">
        <f>J25*L25</f>
        <v>29377.019999999997</v>
      </c>
      <c r="N25" s="60"/>
      <c r="O25" s="60">
        <f>(M25+N25)*10%</f>
        <v>2937.7019999999998</v>
      </c>
      <c r="P25" s="61">
        <f>O25+N25+M25+K25</f>
        <v>32314.721999999998</v>
      </c>
    </row>
    <row r="26" spans="1:16" ht="12" customHeight="1">
      <c r="A26" s="43"/>
      <c r="B26" s="190"/>
      <c r="C26" s="68" t="s">
        <v>50</v>
      </c>
      <c r="D26" s="72"/>
      <c r="E26" s="68" t="s">
        <v>50</v>
      </c>
      <c r="F26" s="68" t="s">
        <v>50</v>
      </c>
      <c r="G26" s="68" t="s">
        <v>50</v>
      </c>
      <c r="H26" s="68"/>
      <c r="I26" s="68"/>
      <c r="J26" s="68" t="s">
        <v>50</v>
      </c>
      <c r="K26" s="73">
        <f>SUM(K17:K24)</f>
        <v>2655</v>
      </c>
      <c r="L26" s="192">
        <f>SUM(L17:L25)</f>
        <v>6.5</v>
      </c>
      <c r="M26" s="60">
        <f t="shared" ref="M26:P26" si="11">SUM(M17:M25)</f>
        <v>419949.81</v>
      </c>
      <c r="N26" s="60">
        <f t="shared" si="11"/>
        <v>97643.197499999995</v>
      </c>
      <c r="O26" s="60">
        <f t="shared" si="11"/>
        <v>51759.300749999995</v>
      </c>
      <c r="P26" s="60">
        <f t="shared" si="11"/>
        <v>572007.30825</v>
      </c>
    </row>
    <row r="27" spans="1:16" ht="12.75" customHeight="1">
      <c r="A27" s="43"/>
      <c r="B27" s="75"/>
      <c r="C27" s="75"/>
      <c r="E27" s="75"/>
      <c r="F27" s="75"/>
      <c r="G27" s="75"/>
      <c r="H27" s="75"/>
      <c r="I27" s="75"/>
      <c r="J27" s="75"/>
      <c r="K27" s="30"/>
      <c r="L27" s="45"/>
      <c r="M27" s="30"/>
      <c r="N27" s="30"/>
      <c r="O27" s="76"/>
      <c r="P27" s="30"/>
    </row>
    <row r="28" spans="1:16" ht="12" customHeight="1">
      <c r="A28" s="43"/>
      <c r="B28" s="75"/>
      <c r="C28" s="226" t="s">
        <v>85</v>
      </c>
      <c r="D28" s="226"/>
      <c r="E28" s="194"/>
      <c r="F28" s="195"/>
      <c r="G28" s="195"/>
      <c r="H28" s="195"/>
      <c r="I28" s="123"/>
      <c r="J28" s="194"/>
      <c r="K28" s="194" t="s">
        <v>93</v>
      </c>
      <c r="L28" s="123"/>
      <c r="M28" s="123"/>
      <c r="N28" s="30"/>
      <c r="O28" s="30"/>
      <c r="P28" s="30"/>
    </row>
    <row r="29" spans="1:16" ht="23.25" customHeight="1">
      <c r="A29" s="43"/>
      <c r="B29" s="75"/>
      <c r="C29" s="196" t="s">
        <v>68</v>
      </c>
      <c r="D29" s="196"/>
      <c r="E29" s="196"/>
      <c r="F29" s="194"/>
      <c r="G29" s="194"/>
      <c r="H29" s="194"/>
      <c r="I29" s="123"/>
      <c r="J29" s="194"/>
      <c r="K29" s="197" t="s">
        <v>78</v>
      </c>
      <c r="L29" s="123"/>
      <c r="M29" s="123"/>
      <c r="N29" s="30"/>
      <c r="O29" s="30"/>
      <c r="P29" s="30"/>
    </row>
    <row r="30" spans="1:16" ht="10.5" customHeight="1">
      <c r="A30" s="43"/>
      <c r="B30" s="75"/>
      <c r="C30" s="195"/>
      <c r="D30" s="196"/>
      <c r="E30" s="196"/>
      <c r="F30" s="194"/>
      <c r="G30" s="194"/>
      <c r="H30" s="194"/>
      <c r="I30" s="198"/>
      <c r="J30" s="194"/>
      <c r="K30" s="199"/>
      <c r="L30" s="198"/>
      <c r="M30" s="198"/>
      <c r="N30" s="30"/>
      <c r="O30" s="30"/>
      <c r="P30" s="30"/>
    </row>
    <row r="31" spans="1:16" ht="12.75" customHeight="1">
      <c r="A31" s="43"/>
      <c r="B31" s="75"/>
      <c r="C31" s="196" t="s">
        <v>69</v>
      </c>
      <c r="D31" s="196"/>
      <c r="E31" s="196"/>
      <c r="F31" s="196"/>
      <c r="G31" s="196"/>
      <c r="H31" s="196"/>
      <c r="I31" s="198"/>
      <c r="J31" s="194"/>
      <c r="K31" s="201" t="s">
        <v>127</v>
      </c>
      <c r="L31" s="198"/>
      <c r="M31" s="198"/>
      <c r="N31" s="30"/>
      <c r="O31" s="30"/>
      <c r="P31" s="30"/>
    </row>
    <row r="32" spans="1:16" ht="12.75" customHeight="1">
      <c r="A32" s="43"/>
      <c r="B32" s="75"/>
      <c r="D32" s="30"/>
      <c r="E32" s="30"/>
      <c r="F32" s="30"/>
      <c r="G32" s="30"/>
      <c r="H32" s="30"/>
      <c r="I32" s="30"/>
      <c r="J32" s="30"/>
      <c r="L32" s="45"/>
      <c r="M32" s="30"/>
      <c r="N32" s="30"/>
      <c r="O32" s="30"/>
      <c r="P32" s="30"/>
    </row>
    <row r="33" spans="1:16" ht="12.75" customHeight="1">
      <c r="A33" s="43"/>
      <c r="B33" s="77"/>
      <c r="C33" s="77"/>
      <c r="D33" s="77"/>
      <c r="E33" s="30"/>
      <c r="F33" s="30"/>
      <c r="G33" s="30"/>
      <c r="H33" s="30"/>
      <c r="I33" s="30"/>
      <c r="J33" s="30"/>
      <c r="K33" s="77"/>
      <c r="L33" s="45"/>
      <c r="M33" s="30"/>
      <c r="N33" s="30"/>
      <c r="O33" s="30"/>
      <c r="P33" s="30"/>
    </row>
    <row r="34" spans="1:16" ht="12.75" customHeight="1">
      <c r="A34" s="43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ht="12.75" customHeight="1">
      <c r="A35" s="43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>
      <c r="A36" s="43"/>
    </row>
    <row r="37" spans="1:16" ht="9.75" customHeight="1">
      <c r="A37" s="43"/>
    </row>
    <row r="38" spans="1:16">
      <c r="A38" s="43"/>
    </row>
    <row r="39" spans="1:16">
      <c r="A39" s="75"/>
    </row>
    <row r="40" spans="1:16">
      <c r="A40" s="75"/>
    </row>
    <row r="41" spans="1:16">
      <c r="A41" s="75"/>
    </row>
    <row r="42" spans="1:16">
      <c r="A42" s="75"/>
    </row>
    <row r="43" spans="1:16">
      <c r="A43" s="75"/>
    </row>
  </sheetData>
  <mergeCells count="12">
    <mergeCell ref="C28:D28"/>
    <mergeCell ref="O14:O16"/>
    <mergeCell ref="P14:P16"/>
    <mergeCell ref="D6:L6"/>
    <mergeCell ref="M14:M16"/>
    <mergeCell ref="N14:N16"/>
    <mergeCell ref="C14:C16"/>
    <mergeCell ref="E14:E16"/>
    <mergeCell ref="K14:K16"/>
    <mergeCell ref="L14:L16"/>
    <mergeCell ref="H14:H16"/>
    <mergeCell ref="I14:I16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200" verticalDpi="20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43"/>
  <sheetViews>
    <sheetView tabSelected="1" view="pageBreakPreview" topLeftCell="A8" zoomScale="115" zoomScaleSheetLayoutView="115" workbookViewId="0">
      <selection activeCell="C23" sqref="C23"/>
    </sheetView>
  </sheetViews>
  <sheetFormatPr defaultRowHeight="15"/>
  <cols>
    <col min="1" max="1" width="2.85546875" style="46" customWidth="1"/>
    <col min="2" max="2" width="3.28515625" style="46" customWidth="1"/>
    <col min="3" max="3" width="13.85546875" style="46" customWidth="1"/>
    <col min="4" max="4" width="5.5703125" style="46" customWidth="1"/>
    <col min="5" max="5" width="7.7109375" style="46" customWidth="1"/>
    <col min="6" max="6" width="7.85546875" style="46" customWidth="1"/>
    <col min="7" max="9" width="6.85546875" style="46" customWidth="1"/>
    <col min="10" max="10" width="8" style="46" customWidth="1"/>
    <col min="11" max="11" width="7" style="46" customWidth="1"/>
    <col min="12" max="12" width="5.140625" style="46" customWidth="1"/>
    <col min="13" max="13" width="8" style="46" customWidth="1"/>
    <col min="14" max="14" width="6.7109375" style="46" customWidth="1"/>
    <col min="15" max="15" width="8.140625" style="46" customWidth="1"/>
    <col min="16" max="16" width="7.140625" style="46" customWidth="1"/>
    <col min="17" max="16384" width="9.140625" style="46"/>
  </cols>
  <sheetData>
    <row r="1" spans="1:16">
      <c r="A1" s="43"/>
      <c r="B1" s="43"/>
      <c r="C1" s="44"/>
      <c r="D1" s="44"/>
      <c r="E1" s="44"/>
      <c r="F1" s="44"/>
      <c r="G1" s="44"/>
      <c r="H1" s="44"/>
      <c r="I1" s="44"/>
      <c r="J1" s="44"/>
      <c r="K1" s="30"/>
      <c r="L1" s="45"/>
      <c r="M1" s="30"/>
      <c r="N1" s="30"/>
      <c r="O1" s="30"/>
      <c r="P1" s="30"/>
    </row>
    <row r="2" spans="1:16">
      <c r="A2" s="43"/>
      <c r="B2" s="43"/>
      <c r="C2" s="44"/>
      <c r="D2" s="30"/>
      <c r="E2" s="30"/>
      <c r="F2" s="30"/>
      <c r="G2" s="30"/>
      <c r="H2" s="30"/>
      <c r="I2" s="30"/>
      <c r="J2" s="30"/>
      <c r="K2" s="30"/>
      <c r="L2" s="45"/>
      <c r="M2" s="30"/>
      <c r="N2" s="30"/>
      <c r="O2" s="30"/>
      <c r="P2" s="30"/>
    </row>
    <row r="3" spans="1:16">
      <c r="A3" s="43"/>
      <c r="B3" s="43"/>
      <c r="C3" s="44"/>
      <c r="D3" s="30"/>
      <c r="E3" s="30"/>
      <c r="F3" s="30"/>
      <c r="G3" s="30"/>
      <c r="H3" s="30"/>
      <c r="I3" s="30"/>
      <c r="J3" s="30"/>
      <c r="K3" s="30"/>
      <c r="L3" s="45"/>
      <c r="M3" s="30"/>
      <c r="N3" s="30"/>
      <c r="O3" s="30"/>
      <c r="P3" s="30"/>
    </row>
    <row r="4" spans="1:16" ht="12.75" customHeight="1">
      <c r="A4" s="43"/>
      <c r="B4" s="43"/>
      <c r="C4" s="47"/>
      <c r="D4" s="48"/>
      <c r="E4" s="48"/>
      <c r="F4" s="48"/>
      <c r="G4" s="48"/>
      <c r="H4" s="48"/>
      <c r="I4" s="48"/>
      <c r="J4" s="48"/>
      <c r="K4" s="30"/>
      <c r="L4" s="45"/>
      <c r="M4" s="30"/>
      <c r="N4" s="30"/>
      <c r="O4" s="30"/>
      <c r="P4" s="30"/>
    </row>
    <row r="5" spans="1:16">
      <c r="A5" s="43"/>
      <c r="B5" s="43"/>
      <c r="C5" s="47"/>
      <c r="D5" s="48"/>
      <c r="E5" s="48"/>
      <c r="F5" s="48"/>
      <c r="G5" s="48"/>
      <c r="H5" s="48"/>
      <c r="I5" s="48"/>
      <c r="J5" s="48"/>
      <c r="K5" s="30"/>
      <c r="L5" s="45"/>
      <c r="M5" s="30"/>
      <c r="N5" s="30"/>
      <c r="O5" s="30"/>
      <c r="P5" s="30"/>
    </row>
    <row r="6" spans="1:16">
      <c r="A6" s="43"/>
      <c r="B6" s="43"/>
      <c r="C6" s="47"/>
      <c r="D6" s="254"/>
      <c r="E6" s="254"/>
      <c r="F6" s="254"/>
      <c r="G6" s="254"/>
      <c r="H6" s="254"/>
      <c r="I6" s="254"/>
      <c r="J6" s="254"/>
      <c r="K6" s="254"/>
      <c r="L6" s="254"/>
      <c r="M6" s="30"/>
      <c r="N6" s="30"/>
      <c r="O6" s="30"/>
      <c r="P6" s="30"/>
    </row>
    <row r="7" spans="1:16">
      <c r="A7" s="43"/>
      <c r="B7" s="43"/>
      <c r="C7" s="49"/>
      <c r="D7" s="50"/>
      <c r="E7" s="48" t="s">
        <v>58</v>
      </c>
      <c r="F7" s="109"/>
      <c r="G7" s="48"/>
      <c r="H7" s="48"/>
      <c r="I7" s="48"/>
      <c r="J7" s="48"/>
      <c r="K7" s="48"/>
      <c r="L7" s="48"/>
      <c r="M7" s="48"/>
      <c r="N7" s="48"/>
      <c r="O7" s="48"/>
      <c r="P7" s="30"/>
    </row>
    <row r="8" spans="1:16" ht="7.5" customHeight="1">
      <c r="A8" s="43"/>
      <c r="B8" s="43"/>
      <c r="C8" s="49"/>
      <c r="D8" s="50"/>
      <c r="E8" s="48"/>
      <c r="F8" s="109"/>
      <c r="G8" s="48"/>
      <c r="H8" s="48"/>
      <c r="I8" s="48"/>
      <c r="J8" s="48"/>
      <c r="K8" s="48"/>
      <c r="L8" s="48"/>
      <c r="M8" s="48"/>
      <c r="N8" s="48"/>
      <c r="O8" s="48"/>
      <c r="P8" s="30"/>
    </row>
    <row r="9" spans="1:16">
      <c r="A9" s="43"/>
      <c r="B9" s="43"/>
      <c r="C9" s="44"/>
      <c r="D9" s="30"/>
      <c r="E9" s="48"/>
      <c r="F9" s="109" t="s">
        <v>101</v>
      </c>
      <c r="G9" s="109"/>
      <c r="H9" s="109"/>
      <c r="I9" s="109"/>
      <c r="J9" s="109"/>
      <c r="K9" s="109"/>
      <c r="L9" s="109"/>
      <c r="M9" s="109"/>
      <c r="N9" s="109"/>
      <c r="O9" s="109"/>
      <c r="P9" s="30"/>
    </row>
    <row r="10" spans="1:16" ht="5.25" customHeight="1">
      <c r="A10" s="43"/>
      <c r="B10" s="43"/>
      <c r="C10" s="44"/>
      <c r="D10" s="30"/>
      <c r="E10" s="48"/>
      <c r="F10" s="109"/>
      <c r="G10" s="109"/>
      <c r="H10" s="109"/>
      <c r="I10" s="109"/>
      <c r="J10" s="109"/>
      <c r="K10" s="109"/>
      <c r="L10" s="109"/>
      <c r="M10" s="109"/>
      <c r="N10" s="109"/>
      <c r="O10" s="109"/>
      <c r="P10" s="30"/>
    </row>
    <row r="11" spans="1:16">
      <c r="A11" s="43"/>
      <c r="B11" s="43"/>
      <c r="C11" s="44"/>
      <c r="D11" s="30"/>
      <c r="E11" s="48"/>
      <c r="F11" s="52"/>
      <c r="G11" s="52" t="s">
        <v>102</v>
      </c>
      <c r="H11" s="52"/>
      <c r="I11" s="52"/>
      <c r="J11" s="52"/>
      <c r="K11" s="52"/>
      <c r="L11" s="52"/>
      <c r="M11" s="48"/>
      <c r="N11" s="48"/>
      <c r="O11" s="48"/>
      <c r="P11" s="30"/>
    </row>
    <row r="12" spans="1:16" ht="16.5" customHeight="1">
      <c r="A12" s="43"/>
      <c r="B12" s="43"/>
      <c r="C12" s="44"/>
      <c r="D12" s="30"/>
      <c r="E12" s="52" t="s">
        <v>103</v>
      </c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30"/>
    </row>
    <row r="13" spans="1:16" ht="13.5" customHeight="1">
      <c r="A13" s="43"/>
      <c r="B13" s="43"/>
      <c r="C13" s="44"/>
      <c r="D13" s="30"/>
      <c r="E13" s="30"/>
      <c r="F13" s="43"/>
      <c r="G13" s="30"/>
      <c r="H13" s="30"/>
      <c r="I13" s="30"/>
      <c r="J13" s="30"/>
      <c r="K13" s="30"/>
      <c r="L13" s="45"/>
      <c r="M13" s="30"/>
      <c r="N13" s="30"/>
      <c r="O13" s="30"/>
      <c r="P13" s="30"/>
    </row>
    <row r="14" spans="1:16">
      <c r="A14" s="43"/>
      <c r="B14" s="106" t="s">
        <v>7</v>
      </c>
      <c r="C14" s="245" t="s">
        <v>59</v>
      </c>
      <c r="D14" s="106"/>
      <c r="E14" s="245" t="s">
        <v>60</v>
      </c>
      <c r="F14" s="106" t="s">
        <v>11</v>
      </c>
      <c r="G14" s="106" t="s">
        <v>12</v>
      </c>
      <c r="H14" s="242" t="s">
        <v>13</v>
      </c>
      <c r="I14" s="245" t="s">
        <v>108</v>
      </c>
      <c r="J14" s="106" t="s">
        <v>14</v>
      </c>
      <c r="K14" s="250" t="s">
        <v>70</v>
      </c>
      <c r="L14" s="250" t="s">
        <v>61</v>
      </c>
      <c r="M14" s="250" t="s">
        <v>62</v>
      </c>
      <c r="N14" s="250" t="s">
        <v>17</v>
      </c>
      <c r="O14" s="253" t="s">
        <v>23</v>
      </c>
      <c r="P14" s="250" t="s">
        <v>24</v>
      </c>
    </row>
    <row r="15" spans="1:16">
      <c r="A15" s="43"/>
      <c r="B15" s="107" t="s">
        <v>63</v>
      </c>
      <c r="C15" s="246"/>
      <c r="D15" s="33" t="s">
        <v>10</v>
      </c>
      <c r="E15" s="248"/>
      <c r="F15" s="107" t="s">
        <v>25</v>
      </c>
      <c r="G15" s="107" t="s">
        <v>26</v>
      </c>
      <c r="H15" s="243"/>
      <c r="I15" s="251"/>
      <c r="J15" s="107" t="s">
        <v>27</v>
      </c>
      <c r="K15" s="250"/>
      <c r="L15" s="250"/>
      <c r="M15" s="250"/>
      <c r="N15" s="250"/>
      <c r="O15" s="253"/>
      <c r="P15" s="250"/>
    </row>
    <row r="16" spans="1:16">
      <c r="A16" s="43"/>
      <c r="B16" s="108"/>
      <c r="C16" s="247"/>
      <c r="D16" s="53"/>
      <c r="E16" s="249"/>
      <c r="F16" s="108" t="s">
        <v>31</v>
      </c>
      <c r="G16" s="108"/>
      <c r="H16" s="244"/>
      <c r="I16" s="252"/>
      <c r="J16" s="108" t="s">
        <v>32</v>
      </c>
      <c r="K16" s="250"/>
      <c r="L16" s="250"/>
      <c r="M16" s="250"/>
      <c r="N16" s="250"/>
      <c r="O16" s="253"/>
      <c r="P16" s="250"/>
    </row>
    <row r="17" spans="1:16" ht="13.5" customHeight="1">
      <c r="A17" s="54"/>
      <c r="B17" s="55">
        <v>1</v>
      </c>
      <c r="C17" s="56" t="s">
        <v>71</v>
      </c>
      <c r="D17" s="57" t="s">
        <v>74</v>
      </c>
      <c r="E17" s="58" t="s">
        <v>36</v>
      </c>
      <c r="F17" s="58">
        <v>15</v>
      </c>
      <c r="G17" s="56" t="s">
        <v>97</v>
      </c>
      <c r="H17" s="56">
        <v>17697</v>
      </c>
      <c r="I17" s="56">
        <v>3.16</v>
      </c>
      <c r="J17" s="60">
        <f>H17*I17</f>
        <v>55922.520000000004</v>
      </c>
      <c r="K17" s="59"/>
      <c r="L17" s="59">
        <v>1</v>
      </c>
      <c r="M17" s="60">
        <f>J17*L17</f>
        <v>55922.520000000004</v>
      </c>
      <c r="N17" s="60">
        <f t="shared" ref="N17:N23" si="0">M17*0.25</f>
        <v>13980.630000000001</v>
      </c>
      <c r="O17" s="60">
        <f>(M17+N17)*10%</f>
        <v>6990.3150000000014</v>
      </c>
      <c r="P17" s="61">
        <f>O17+N17+M17+K17</f>
        <v>76893.465000000011</v>
      </c>
    </row>
    <row r="18" spans="1:16" ht="13.5" customHeight="1">
      <c r="A18" s="54"/>
      <c r="B18" s="59">
        <v>2</v>
      </c>
      <c r="C18" s="56" t="s">
        <v>72</v>
      </c>
      <c r="D18" s="57" t="s">
        <v>74</v>
      </c>
      <c r="E18" s="58" t="s">
        <v>36</v>
      </c>
      <c r="F18" s="58">
        <v>1</v>
      </c>
      <c r="G18" s="59" t="s">
        <v>97</v>
      </c>
      <c r="H18" s="56">
        <v>17697</v>
      </c>
      <c r="I18" s="59">
        <v>2.82</v>
      </c>
      <c r="J18" s="60">
        <f t="shared" ref="J18:J23" si="1">H18*I18</f>
        <v>49905.539999999994</v>
      </c>
      <c r="K18" s="59"/>
      <c r="L18" s="59">
        <v>0.5</v>
      </c>
      <c r="M18" s="60">
        <f t="shared" ref="M18:M23" si="2">J18*L18</f>
        <v>24952.769999999997</v>
      </c>
      <c r="N18" s="60">
        <f t="shared" si="0"/>
        <v>6238.1924999999992</v>
      </c>
      <c r="O18" s="60">
        <f t="shared" ref="O18:O23" si="3">(M18+N18)*10%</f>
        <v>3119.0962499999996</v>
      </c>
      <c r="P18" s="61">
        <f t="shared" ref="P18:P24" si="4">O18+N18+M18+K18</f>
        <v>34310.058749999997</v>
      </c>
    </row>
    <row r="19" spans="1:16" s="67" customFormat="1" ht="12.75" customHeight="1">
      <c r="A19" s="62"/>
      <c r="B19" s="63">
        <v>3</v>
      </c>
      <c r="C19" s="63" t="s">
        <v>75</v>
      </c>
      <c r="D19" s="64" t="s">
        <v>84</v>
      </c>
      <c r="E19" s="58" t="s">
        <v>52</v>
      </c>
      <c r="F19" s="65">
        <v>2</v>
      </c>
      <c r="G19" s="63" t="s">
        <v>98</v>
      </c>
      <c r="H19" s="56">
        <v>17697</v>
      </c>
      <c r="I19" s="63">
        <v>2.4300000000000002</v>
      </c>
      <c r="J19" s="60">
        <f t="shared" si="1"/>
        <v>43003.710000000006</v>
      </c>
      <c r="K19" s="63"/>
      <c r="L19" s="63">
        <v>1</v>
      </c>
      <c r="M19" s="60">
        <f t="shared" si="2"/>
        <v>43003.710000000006</v>
      </c>
      <c r="N19" s="60">
        <f t="shared" si="0"/>
        <v>10750.927500000002</v>
      </c>
      <c r="O19" s="60">
        <f t="shared" si="3"/>
        <v>5375.4637500000017</v>
      </c>
      <c r="P19" s="66">
        <f t="shared" si="4"/>
        <v>59130.101250000007</v>
      </c>
    </row>
    <row r="20" spans="1:16" ht="12.75" customHeight="1">
      <c r="A20" s="43"/>
      <c r="B20" s="55">
        <v>4</v>
      </c>
      <c r="C20" s="59" t="s">
        <v>77</v>
      </c>
      <c r="D20" s="57" t="s">
        <v>83</v>
      </c>
      <c r="E20" s="82" t="s">
        <v>36</v>
      </c>
      <c r="F20" s="59">
        <v>30</v>
      </c>
      <c r="G20" s="63" t="s">
        <v>98</v>
      </c>
      <c r="H20" s="56">
        <v>17697</v>
      </c>
      <c r="I20" s="191">
        <v>3.86</v>
      </c>
      <c r="J20" s="60">
        <f t="shared" si="1"/>
        <v>68310.42</v>
      </c>
      <c r="K20" s="59">
        <v>2655</v>
      </c>
      <c r="L20" s="70">
        <v>0.5</v>
      </c>
      <c r="M20" s="60">
        <f t="shared" si="2"/>
        <v>34155.21</v>
      </c>
      <c r="N20" s="60">
        <f t="shared" si="0"/>
        <v>8538.8024999999998</v>
      </c>
      <c r="O20" s="60">
        <f t="shared" si="3"/>
        <v>4269.4012499999999</v>
      </c>
      <c r="P20" s="61">
        <f>O20+N20+M20+K20</f>
        <v>49618.41375</v>
      </c>
    </row>
    <row r="21" spans="1:16" ht="13.5" customHeight="1">
      <c r="A21" s="43"/>
      <c r="B21" s="55">
        <v>5</v>
      </c>
      <c r="C21" s="59" t="s">
        <v>88</v>
      </c>
      <c r="D21" s="57" t="s">
        <v>100</v>
      </c>
      <c r="E21" s="71" t="s">
        <v>52</v>
      </c>
      <c r="F21" s="59">
        <v>0</v>
      </c>
      <c r="G21" s="59" t="s">
        <v>97</v>
      </c>
      <c r="H21" s="56">
        <v>17697</v>
      </c>
      <c r="I21" s="56">
        <v>2.0499999999999998</v>
      </c>
      <c r="J21" s="60">
        <f t="shared" si="1"/>
        <v>36278.85</v>
      </c>
      <c r="K21" s="59"/>
      <c r="L21" s="70">
        <v>1</v>
      </c>
      <c r="M21" s="60">
        <f t="shared" si="2"/>
        <v>36278.85</v>
      </c>
      <c r="N21" s="60">
        <f t="shared" si="0"/>
        <v>9069.7124999999996</v>
      </c>
      <c r="O21" s="60">
        <f t="shared" si="3"/>
        <v>4534.8562499999998</v>
      </c>
      <c r="P21" s="61">
        <f>O21+N21+M21+K21</f>
        <v>49883.418749999997</v>
      </c>
    </row>
    <row r="22" spans="1:16" s="67" customFormat="1" ht="14.25" customHeight="1">
      <c r="A22" s="62"/>
      <c r="B22" s="59">
        <v>6</v>
      </c>
      <c r="C22" s="69" t="s">
        <v>130</v>
      </c>
      <c r="D22" s="57" t="s">
        <v>109</v>
      </c>
      <c r="E22" s="59" t="s">
        <v>36</v>
      </c>
      <c r="F22" s="65">
        <v>33</v>
      </c>
      <c r="G22" s="63"/>
      <c r="H22" s="56">
        <v>17697</v>
      </c>
      <c r="I22" s="63">
        <v>2.83</v>
      </c>
      <c r="J22" s="60">
        <f t="shared" si="1"/>
        <v>50082.51</v>
      </c>
      <c r="K22" s="63"/>
      <c r="L22" s="63">
        <v>0.5</v>
      </c>
      <c r="M22" s="60">
        <f t="shared" si="2"/>
        <v>25041.255000000001</v>
      </c>
      <c r="N22" s="60">
        <f t="shared" si="0"/>
        <v>6260.3137500000003</v>
      </c>
      <c r="O22" s="60">
        <f t="shared" si="3"/>
        <v>3130.1568750000006</v>
      </c>
      <c r="P22" s="66">
        <f t="shared" ref="P22" si="5">O22+N22+M22+K22</f>
        <v>34431.725625000006</v>
      </c>
    </row>
    <row r="23" spans="1:16" s="67" customFormat="1" ht="12" customHeight="1">
      <c r="A23" s="62"/>
      <c r="B23" s="63">
        <v>7</v>
      </c>
      <c r="C23" s="69" t="s">
        <v>73</v>
      </c>
      <c r="D23" s="57" t="s">
        <v>74</v>
      </c>
      <c r="E23" s="59" t="s">
        <v>36</v>
      </c>
      <c r="F23" s="65">
        <v>0</v>
      </c>
      <c r="G23" s="63"/>
      <c r="H23" s="56">
        <v>17697</v>
      </c>
      <c r="I23" s="63">
        <v>2.77</v>
      </c>
      <c r="J23" s="60">
        <f t="shared" si="1"/>
        <v>49020.69</v>
      </c>
      <c r="K23" s="63"/>
      <c r="L23" s="63">
        <v>0.5</v>
      </c>
      <c r="M23" s="60">
        <f t="shared" si="2"/>
        <v>24510.345000000001</v>
      </c>
      <c r="N23" s="60">
        <f t="shared" si="0"/>
        <v>6127.5862500000003</v>
      </c>
      <c r="O23" s="60">
        <f t="shared" si="3"/>
        <v>3063.7931250000001</v>
      </c>
      <c r="P23" s="66">
        <f t="shared" si="4"/>
        <v>33701.724375000005</v>
      </c>
    </row>
    <row r="24" spans="1:16" ht="12" customHeight="1">
      <c r="A24" s="43"/>
      <c r="B24" s="55">
        <v>8</v>
      </c>
      <c r="C24" s="59" t="s">
        <v>106</v>
      </c>
      <c r="D24" s="57" t="s">
        <v>129</v>
      </c>
      <c r="E24" s="82" t="s">
        <v>36</v>
      </c>
      <c r="F24" s="59">
        <v>0</v>
      </c>
      <c r="G24" s="63" t="s">
        <v>98</v>
      </c>
      <c r="H24" s="56">
        <v>17697</v>
      </c>
      <c r="I24" s="191">
        <v>2.77</v>
      </c>
      <c r="J24" s="60">
        <f>H24*I24</f>
        <v>49020.69</v>
      </c>
      <c r="K24" s="82"/>
      <c r="L24" s="82">
        <v>1</v>
      </c>
      <c r="M24" s="60">
        <f>J24*L24</f>
        <v>49020.69</v>
      </c>
      <c r="N24" s="60">
        <f>M24*0.25</f>
        <v>12255.172500000001</v>
      </c>
      <c r="O24" s="60">
        <f>(M24+N24)*10%</f>
        <v>6127.5862500000003</v>
      </c>
      <c r="P24" s="61">
        <f t="shared" si="4"/>
        <v>67403.44875000001</v>
      </c>
    </row>
    <row r="25" spans="1:16" s="78" customFormat="1" ht="13.5" customHeight="1">
      <c r="A25" s="79"/>
      <c r="B25" s="55">
        <v>9</v>
      </c>
      <c r="C25" s="80" t="s">
        <v>99</v>
      </c>
      <c r="D25" s="81" t="s">
        <v>109</v>
      </c>
      <c r="E25" s="71" t="s">
        <v>128</v>
      </c>
      <c r="F25" s="82">
        <v>0</v>
      </c>
      <c r="G25" s="63" t="s">
        <v>98</v>
      </c>
      <c r="H25" s="56">
        <v>17697</v>
      </c>
      <c r="I25" s="63">
        <v>2.34</v>
      </c>
      <c r="J25" s="60">
        <f>H25*I25</f>
        <v>41410.979999999996</v>
      </c>
      <c r="K25" s="82"/>
      <c r="L25" s="82">
        <v>0.5</v>
      </c>
      <c r="M25" s="60">
        <f>J25*L25</f>
        <v>20705.489999999998</v>
      </c>
      <c r="N25" s="60"/>
      <c r="O25" s="60">
        <f>(M25+N25)*10%</f>
        <v>2070.549</v>
      </c>
      <c r="P25" s="61">
        <f>O25+N25+M25+K25</f>
        <v>22776.038999999997</v>
      </c>
    </row>
    <row r="26" spans="1:16" ht="12" customHeight="1">
      <c r="A26" s="43"/>
      <c r="B26" s="190"/>
      <c r="C26" s="68" t="s">
        <v>50</v>
      </c>
      <c r="D26" s="72"/>
      <c r="E26" s="68" t="s">
        <v>50</v>
      </c>
      <c r="F26" s="68" t="s">
        <v>50</v>
      </c>
      <c r="G26" s="68" t="s">
        <v>50</v>
      </c>
      <c r="H26" s="68"/>
      <c r="I26" s="68"/>
      <c r="J26" s="68" t="s">
        <v>50</v>
      </c>
      <c r="K26" s="73">
        <f>SUM(K17:K24)</f>
        <v>2655</v>
      </c>
      <c r="L26" s="192">
        <f>SUM(L17:L25)</f>
        <v>6.5</v>
      </c>
      <c r="M26" s="60">
        <f>SUM(M17:M24)</f>
        <v>292885.35000000003</v>
      </c>
      <c r="N26" s="60">
        <f>SUM(N17:N24)</f>
        <v>73221.337500000009</v>
      </c>
      <c r="O26" s="60">
        <f>SUM(O17:O24)</f>
        <v>36610.668750000004</v>
      </c>
      <c r="P26" s="74">
        <f>SUM(P17:P24)</f>
        <v>405372.35625000007</v>
      </c>
    </row>
    <row r="27" spans="1:16" ht="12.75" customHeight="1">
      <c r="A27" s="43"/>
      <c r="B27" s="75"/>
      <c r="C27" s="75"/>
      <c r="E27" s="75"/>
      <c r="F27" s="75"/>
      <c r="G27" s="75"/>
      <c r="H27" s="75"/>
      <c r="I27" s="75"/>
      <c r="J27" s="75"/>
      <c r="K27" s="30"/>
      <c r="L27" s="45"/>
      <c r="M27" s="30"/>
      <c r="N27" s="30"/>
      <c r="O27" s="76"/>
      <c r="P27" s="30"/>
    </row>
    <row r="28" spans="1:16" ht="14.25" customHeight="1">
      <c r="A28" s="43"/>
      <c r="B28" s="75"/>
      <c r="C28" s="226" t="s">
        <v>85</v>
      </c>
      <c r="D28" s="226"/>
      <c r="E28" s="194"/>
      <c r="F28" s="195"/>
      <c r="G28" s="195"/>
      <c r="H28" s="195"/>
      <c r="I28" s="123"/>
      <c r="J28" s="194"/>
      <c r="K28" s="194" t="s">
        <v>93</v>
      </c>
      <c r="L28" s="123"/>
      <c r="M28" s="123"/>
      <c r="N28" s="30"/>
      <c r="O28" s="30"/>
      <c r="P28" s="30"/>
    </row>
    <row r="29" spans="1:16" ht="19.5" customHeight="1">
      <c r="A29" s="43"/>
      <c r="B29" s="75"/>
      <c r="C29" s="196" t="s">
        <v>68</v>
      </c>
      <c r="D29" s="196"/>
      <c r="E29" s="196"/>
      <c r="F29" s="194"/>
      <c r="G29" s="194"/>
      <c r="H29" s="194"/>
      <c r="I29" s="123"/>
      <c r="J29" s="194"/>
      <c r="K29" s="197" t="s">
        <v>78</v>
      </c>
      <c r="L29" s="123"/>
      <c r="M29" s="123"/>
      <c r="N29" s="30"/>
      <c r="O29" s="30"/>
      <c r="P29" s="30"/>
    </row>
    <row r="30" spans="1:16" ht="9" customHeight="1">
      <c r="A30" s="43"/>
      <c r="B30" s="75"/>
      <c r="C30" s="195"/>
      <c r="D30" s="196"/>
      <c r="E30" s="196"/>
      <c r="F30" s="194"/>
      <c r="G30" s="194"/>
      <c r="H30" s="194"/>
      <c r="I30" s="198"/>
      <c r="J30" s="194"/>
      <c r="K30" s="199"/>
      <c r="L30" s="198"/>
      <c r="M30" s="198"/>
      <c r="N30" s="30"/>
      <c r="O30" s="30"/>
      <c r="P30" s="30"/>
    </row>
    <row r="31" spans="1:16" ht="12.75" customHeight="1">
      <c r="A31" s="43"/>
      <c r="B31" s="75"/>
      <c r="C31" s="196" t="s">
        <v>69</v>
      </c>
      <c r="D31" s="196"/>
      <c r="E31" s="196"/>
      <c r="F31" s="196"/>
      <c r="G31" s="196"/>
      <c r="H31" s="196"/>
      <c r="I31" s="198"/>
      <c r="J31" s="194"/>
      <c r="K31" s="201" t="s">
        <v>127</v>
      </c>
      <c r="L31" s="198"/>
      <c r="M31" s="198"/>
      <c r="N31" s="30"/>
      <c r="O31" s="30"/>
      <c r="P31" s="30"/>
    </row>
    <row r="32" spans="1:16" ht="12.75" customHeight="1">
      <c r="A32" s="43"/>
      <c r="B32" s="75"/>
      <c r="D32" s="30"/>
      <c r="E32" s="30"/>
      <c r="F32" s="30"/>
      <c r="G32" s="30"/>
      <c r="H32" s="30"/>
      <c r="I32" s="30"/>
      <c r="J32" s="30"/>
      <c r="L32" s="45"/>
      <c r="M32" s="30"/>
      <c r="N32" s="30"/>
      <c r="O32" s="30"/>
      <c r="P32" s="30"/>
    </row>
    <row r="33" spans="1:16" ht="12.75" customHeight="1">
      <c r="A33" s="43"/>
      <c r="B33" s="77"/>
      <c r="C33" s="77"/>
      <c r="D33" s="77"/>
      <c r="E33" s="30"/>
      <c r="F33" s="30"/>
      <c r="G33" s="30"/>
      <c r="H33" s="30"/>
      <c r="I33" s="30"/>
      <c r="J33" s="30"/>
      <c r="K33" s="77"/>
      <c r="L33" s="45"/>
      <c r="M33" s="30"/>
      <c r="N33" s="30"/>
      <c r="O33" s="30"/>
      <c r="P33" s="30"/>
    </row>
    <row r="34" spans="1:16" ht="12.75" customHeight="1">
      <c r="A34" s="43"/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</row>
    <row r="35" spans="1:16" ht="12.75" customHeight="1">
      <c r="A35" s="43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</row>
    <row r="36" spans="1:16">
      <c r="A36" s="43"/>
    </row>
    <row r="37" spans="1:16" ht="9.75" customHeight="1">
      <c r="A37" s="43"/>
    </row>
    <row r="38" spans="1:16">
      <c r="A38" s="43"/>
    </row>
    <row r="39" spans="1:16">
      <c r="A39" s="75"/>
    </row>
    <row r="40" spans="1:16">
      <c r="A40" s="75"/>
    </row>
    <row r="41" spans="1:16">
      <c r="A41" s="75"/>
    </row>
    <row r="42" spans="1:16">
      <c r="A42" s="75"/>
    </row>
    <row r="43" spans="1:16">
      <c r="A43" s="75"/>
    </row>
  </sheetData>
  <mergeCells count="12">
    <mergeCell ref="N14:N16"/>
    <mergeCell ref="O14:O16"/>
    <mergeCell ref="P14:P16"/>
    <mergeCell ref="C28:D28"/>
    <mergeCell ref="C14:C16"/>
    <mergeCell ref="E14:E16"/>
    <mergeCell ref="H14:H16"/>
    <mergeCell ref="D6:L6"/>
    <mergeCell ref="K14:K16"/>
    <mergeCell ref="L14:L16"/>
    <mergeCell ref="I14:I16"/>
    <mergeCell ref="M14:M16"/>
  </mergeCells>
  <pageMargins left="0.70866141732283472" right="0.70866141732283472" top="0.74803149606299213" bottom="0.74803149606299213" header="0.31496062992125984" footer="0.31496062992125984"/>
  <pageSetup paperSize="9" scale="91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2</vt:i4>
      </vt:variant>
    </vt:vector>
  </HeadingPairs>
  <TitlesOfParts>
    <vt:vector size="8" baseType="lpstr">
      <vt:lpstr>Мереке.ОШучителя</vt:lpstr>
      <vt:lpstr>Мереке.ОШучителя (старый)</vt:lpstr>
      <vt:lpstr>Мереке.ОШ.  всп</vt:lpstr>
      <vt:lpstr>Мереке.ОШ.  всп (старый)</vt:lpstr>
      <vt:lpstr>учебно вспомогат</vt:lpstr>
      <vt:lpstr>учебно вспомогат (старый)</vt:lpstr>
      <vt:lpstr>Мереке.ОШучителя!Область_печати</vt:lpstr>
      <vt:lpstr>'Мереке.ОШучителя (старый)'!Область_печати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XTreme.ws</cp:lastModifiedBy>
  <cp:lastPrinted>2019-09-13T12:03:16Z</cp:lastPrinted>
  <dcterms:created xsi:type="dcterms:W3CDTF">2017-09-08T10:12:53Z</dcterms:created>
  <dcterms:modified xsi:type="dcterms:W3CDTF">2019-10-17T13:51:19Z</dcterms:modified>
</cp:coreProperties>
</file>