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4355" windowHeight="8010" firstSheet="2" activeTab="5"/>
  </bookViews>
  <sheets>
    <sheet name="ЖСШ учителя (новый)" sheetId="7" r:id="rId1"/>
    <sheet name="ЖСШ учителя (старый)" sheetId="10" r:id="rId2"/>
    <sheet name="ЖСШ восп (новый)" sheetId="8" r:id="rId3"/>
    <sheet name="ЖСШ восп (старый)" sheetId="11" r:id="rId4"/>
    <sheet name="учебно вспомогат (новый)" sheetId="9" r:id="rId5"/>
    <sheet name="учебно вспомогат (старый)" sheetId="12" r:id="rId6"/>
  </sheets>
  <definedNames>
    <definedName name="_xlnm.Print_Titles" localSheetId="0">'ЖСШ учителя (новый)'!$A:$A</definedName>
    <definedName name="_xlnm.Print_Titles" localSheetId="1">'ЖСШ учителя (старый)'!$A:$A</definedName>
    <definedName name="_xlnm.Print_Area" localSheetId="2">'ЖСШ восп (новый)'!$A$1:$M$31</definedName>
    <definedName name="_xlnm.Print_Area" localSheetId="3">'ЖСШ восп (старый)'!$A$1:$M$31</definedName>
    <definedName name="_xlnm.Print_Area" localSheetId="0">'ЖСШ учителя (новый)'!$A$1:$BI$84</definedName>
    <definedName name="_xlnm.Print_Area" localSheetId="1">'ЖСШ учителя (старый)'!$A$1:$AW$84</definedName>
    <definedName name="_xlnm.Print_Area" localSheetId="4">'учебно вспомогат (новый)'!$A$1:$P$36</definedName>
    <definedName name="_xlnm.Print_Area" localSheetId="5">'учебно вспомогат (старый)'!$A$1:$P$36</definedName>
  </definedNames>
  <calcPr calcId="124519"/>
</workbook>
</file>

<file path=xl/calcChain.xml><?xml version="1.0" encoding="utf-8"?>
<calcChain xmlns="http://schemas.openxmlformats.org/spreadsheetml/2006/main">
  <c r="I24" i="11"/>
  <c r="N32" i="9"/>
  <c r="K32"/>
  <c r="N32" i="12"/>
  <c r="K32"/>
  <c r="J32"/>
  <c r="I31"/>
  <c r="L31" s="1"/>
  <c r="I30"/>
  <c r="L30" s="1"/>
  <c r="I29"/>
  <c r="L29" s="1"/>
  <c r="I28"/>
  <c r="L28" s="1"/>
  <c r="I27"/>
  <c r="L27" s="1"/>
  <c r="I26"/>
  <c r="L26" s="1"/>
  <c r="I25"/>
  <c r="L25" s="1"/>
  <c r="I24"/>
  <c r="L24" s="1"/>
  <c r="I23"/>
  <c r="L23" s="1"/>
  <c r="I22"/>
  <c r="L22" s="1"/>
  <c r="I21"/>
  <c r="L21" s="1"/>
  <c r="I20"/>
  <c r="L20" s="1"/>
  <c r="I19"/>
  <c r="L19" s="1"/>
  <c r="I18"/>
  <c r="L18" s="1"/>
  <c r="I17"/>
  <c r="L17" s="1"/>
  <c r="I16"/>
  <c r="L16" s="1"/>
  <c r="I15"/>
  <c r="L15" s="1"/>
  <c r="I14"/>
  <c r="L14" s="1"/>
  <c r="H23" i="11"/>
  <c r="J23" s="1"/>
  <c r="L23" s="1"/>
  <c r="H22"/>
  <c r="J22" s="1"/>
  <c r="H21"/>
  <c r="J21" s="1"/>
  <c r="L21" s="1"/>
  <c r="H20"/>
  <c r="J20" s="1"/>
  <c r="H19"/>
  <c r="J19" s="1"/>
  <c r="L19" s="1"/>
  <c r="H18"/>
  <c r="J18" s="1"/>
  <c r="H17"/>
  <c r="J17" s="1"/>
  <c r="H16"/>
  <c r="J16" s="1"/>
  <c r="H15"/>
  <c r="J15" s="1"/>
  <c r="H14"/>
  <c r="J14" s="1"/>
  <c r="J24" s="1"/>
  <c r="AP80" i="10"/>
  <c r="AO80"/>
  <c r="AN80"/>
  <c r="AM80"/>
  <c r="AL80"/>
  <c r="AK80"/>
  <c r="AJ80"/>
  <c r="AI80"/>
  <c r="AB80"/>
  <c r="AA80"/>
  <c r="Z80"/>
  <c r="Y80"/>
  <c r="X80"/>
  <c r="W80"/>
  <c r="U80"/>
  <c r="N80"/>
  <c r="M80"/>
  <c r="L80"/>
  <c r="AH79"/>
  <c r="AG79"/>
  <c r="AF79"/>
  <c r="AE79"/>
  <c r="AD79"/>
  <c r="V79"/>
  <c r="K79"/>
  <c r="Q79" s="1"/>
  <c r="G79"/>
  <c r="AH78"/>
  <c r="AG78"/>
  <c r="AF78"/>
  <c r="AE78"/>
  <c r="AD78"/>
  <c r="V78"/>
  <c r="K78"/>
  <c r="G78"/>
  <c r="AH77"/>
  <c r="AG77"/>
  <c r="AF77"/>
  <c r="AE77"/>
  <c r="AD77"/>
  <c r="V77"/>
  <c r="K77"/>
  <c r="G77"/>
  <c r="AH76"/>
  <c r="AG76"/>
  <c r="AF76"/>
  <c r="AE76"/>
  <c r="AD76"/>
  <c r="V76"/>
  <c r="K76"/>
  <c r="P76" s="1"/>
  <c r="G76"/>
  <c r="AH75"/>
  <c r="AG75"/>
  <c r="AF75"/>
  <c r="AE75"/>
  <c r="AD75"/>
  <c r="V75"/>
  <c r="K75"/>
  <c r="G75"/>
  <c r="AH74"/>
  <c r="AG74"/>
  <c r="AF74"/>
  <c r="AE74"/>
  <c r="AD74"/>
  <c r="V74"/>
  <c r="K74"/>
  <c r="Q74" s="1"/>
  <c r="G74"/>
  <c r="AH73"/>
  <c r="AG73"/>
  <c r="AF73"/>
  <c r="AE73"/>
  <c r="AD73"/>
  <c r="V73"/>
  <c r="K73"/>
  <c r="P73" s="1"/>
  <c r="G73"/>
  <c r="AH72"/>
  <c r="AG72"/>
  <c r="AF72"/>
  <c r="AE72"/>
  <c r="AD72"/>
  <c r="V72"/>
  <c r="K72"/>
  <c r="P72" s="1"/>
  <c r="G72"/>
  <c r="AH71"/>
  <c r="AG71"/>
  <c r="AF71"/>
  <c r="AE71"/>
  <c r="AD71"/>
  <c r="V71"/>
  <c r="K71"/>
  <c r="P71" s="1"/>
  <c r="G71"/>
  <c r="AH70"/>
  <c r="AG70"/>
  <c r="AF70"/>
  <c r="AE70"/>
  <c r="AD70"/>
  <c r="V70"/>
  <c r="K70"/>
  <c r="P70" s="1"/>
  <c r="G70"/>
  <c r="AH69"/>
  <c r="AG69"/>
  <c r="AF69"/>
  <c r="AE69"/>
  <c r="AD69"/>
  <c r="V69"/>
  <c r="K69"/>
  <c r="P69" s="1"/>
  <c r="G69"/>
  <c r="AH68"/>
  <c r="AG68"/>
  <c r="AF68"/>
  <c r="AE68"/>
  <c r="AD68"/>
  <c r="V68"/>
  <c r="K68"/>
  <c r="G68"/>
  <c r="AH67"/>
  <c r="AG67"/>
  <c r="AF67"/>
  <c r="AE67"/>
  <c r="AD67"/>
  <c r="V67"/>
  <c r="K67"/>
  <c r="P67" s="1"/>
  <c r="G67"/>
  <c r="AH66"/>
  <c r="AG66"/>
  <c r="AF66"/>
  <c r="AE66"/>
  <c r="AD66"/>
  <c r="V66"/>
  <c r="K66"/>
  <c r="G66"/>
  <c r="AH65"/>
  <c r="AG65"/>
  <c r="AF65"/>
  <c r="AE65"/>
  <c r="AD65"/>
  <c r="V65"/>
  <c r="K65"/>
  <c r="G65"/>
  <c r="AH64"/>
  <c r="AG64"/>
  <c r="AF64"/>
  <c r="AE64"/>
  <c r="AD64"/>
  <c r="V64"/>
  <c r="K64"/>
  <c r="P64" s="1"/>
  <c r="G64"/>
  <c r="AH63"/>
  <c r="AF63"/>
  <c r="AE63"/>
  <c r="AD63"/>
  <c r="V63"/>
  <c r="K63"/>
  <c r="P63" s="1"/>
  <c r="G63"/>
  <c r="AH62"/>
  <c r="AF62"/>
  <c r="AE62"/>
  <c r="AD62"/>
  <c r="V62"/>
  <c r="K62"/>
  <c r="P62" s="1"/>
  <c r="G62"/>
  <c r="AH61"/>
  <c r="AF61"/>
  <c r="AE61"/>
  <c r="AD61"/>
  <c r="V61"/>
  <c r="K61"/>
  <c r="G61"/>
  <c r="AH60"/>
  <c r="AF60"/>
  <c r="AE60"/>
  <c r="AD60"/>
  <c r="V60"/>
  <c r="K60"/>
  <c r="P60" s="1"/>
  <c r="G60"/>
  <c r="AH59"/>
  <c r="AF59"/>
  <c r="AE59"/>
  <c r="AD59"/>
  <c r="V59"/>
  <c r="K59"/>
  <c r="G59"/>
  <c r="AH58"/>
  <c r="AF58"/>
  <c r="AE58"/>
  <c r="AD58"/>
  <c r="V58"/>
  <c r="K58"/>
  <c r="G58"/>
  <c r="AH57"/>
  <c r="AF57"/>
  <c r="AE57"/>
  <c r="AD57"/>
  <c r="V57"/>
  <c r="K57"/>
  <c r="G57"/>
  <c r="AH56"/>
  <c r="AF56"/>
  <c r="AE56"/>
  <c r="AD56"/>
  <c r="V56"/>
  <c r="K56"/>
  <c r="P56" s="1"/>
  <c r="G56"/>
  <c r="AH55"/>
  <c r="AF55"/>
  <c r="AE55"/>
  <c r="AD55"/>
  <c r="V55"/>
  <c r="K55"/>
  <c r="P55" s="1"/>
  <c r="G55"/>
  <c r="AH54"/>
  <c r="AF54"/>
  <c r="AE54"/>
  <c r="AD54"/>
  <c r="V54"/>
  <c r="K54"/>
  <c r="P54" s="1"/>
  <c r="G54"/>
  <c r="AH53"/>
  <c r="AF53"/>
  <c r="AE53"/>
  <c r="AD53"/>
  <c r="V53"/>
  <c r="K53"/>
  <c r="P53" s="1"/>
  <c r="G53"/>
  <c r="AH52"/>
  <c r="AF52"/>
  <c r="AE52"/>
  <c r="AD52"/>
  <c r="V52"/>
  <c r="O52"/>
  <c r="K52"/>
  <c r="P52" s="1"/>
  <c r="G52"/>
  <c r="AH51"/>
  <c r="AF51"/>
  <c r="AE51"/>
  <c r="AD51"/>
  <c r="V51"/>
  <c r="K51"/>
  <c r="P51" s="1"/>
  <c r="G51"/>
  <c r="AH50"/>
  <c r="AF50"/>
  <c r="AE50"/>
  <c r="AD50"/>
  <c r="V50"/>
  <c r="K50"/>
  <c r="P50" s="1"/>
  <c r="G50"/>
  <c r="AH49"/>
  <c r="AF49"/>
  <c r="AE49"/>
  <c r="AD49"/>
  <c r="V49"/>
  <c r="K49"/>
  <c r="P49" s="1"/>
  <c r="G49"/>
  <c r="AH48"/>
  <c r="AF48"/>
  <c r="AE48"/>
  <c r="AD48"/>
  <c r="V48"/>
  <c r="K48"/>
  <c r="P48" s="1"/>
  <c r="G48"/>
  <c r="AH47"/>
  <c r="AF47"/>
  <c r="AE47"/>
  <c r="AD47"/>
  <c r="V47"/>
  <c r="K47"/>
  <c r="P47" s="1"/>
  <c r="G47"/>
  <c r="AH46"/>
  <c r="AF46"/>
  <c r="AE46"/>
  <c r="AD46"/>
  <c r="V46"/>
  <c r="K46"/>
  <c r="G46"/>
  <c r="AH45"/>
  <c r="AF45"/>
  <c r="AE45"/>
  <c r="AD45"/>
  <c r="V45"/>
  <c r="K45"/>
  <c r="P45" s="1"/>
  <c r="G45"/>
  <c r="AH44"/>
  <c r="AF44"/>
  <c r="AE44"/>
  <c r="AD44"/>
  <c r="V44"/>
  <c r="K44"/>
  <c r="P44" s="1"/>
  <c r="G44"/>
  <c r="AH43"/>
  <c r="AF43"/>
  <c r="AE43"/>
  <c r="AD43"/>
  <c r="V43"/>
  <c r="K43"/>
  <c r="P43" s="1"/>
  <c r="G43"/>
  <c r="AH42"/>
  <c r="AF42"/>
  <c r="AE42"/>
  <c r="AD42"/>
  <c r="V42"/>
  <c r="K42"/>
  <c r="P42" s="1"/>
  <c r="G42"/>
  <c r="AH41"/>
  <c r="AG41"/>
  <c r="AF41"/>
  <c r="AE41"/>
  <c r="AD41"/>
  <c r="V41"/>
  <c r="K41"/>
  <c r="O41" s="1"/>
  <c r="G41"/>
  <c r="AH40"/>
  <c r="AF40"/>
  <c r="AE40"/>
  <c r="AD40"/>
  <c r="V40"/>
  <c r="K40"/>
  <c r="P40" s="1"/>
  <c r="G40"/>
  <c r="AH39"/>
  <c r="AF39"/>
  <c r="AE39"/>
  <c r="AD39"/>
  <c r="V39"/>
  <c r="K39"/>
  <c r="P39" s="1"/>
  <c r="G39"/>
  <c r="AH38"/>
  <c r="AF38"/>
  <c r="AE38"/>
  <c r="AD38"/>
  <c r="V38"/>
  <c r="K38"/>
  <c r="G38"/>
  <c r="AH37"/>
  <c r="AF37"/>
  <c r="AE37"/>
  <c r="AD37"/>
  <c r="V37"/>
  <c r="K37"/>
  <c r="P37" s="1"/>
  <c r="G37"/>
  <c r="AH36"/>
  <c r="AF36"/>
  <c r="AE36"/>
  <c r="AD36"/>
  <c r="V36"/>
  <c r="K36"/>
  <c r="P36" s="1"/>
  <c r="G36"/>
  <c r="AH35"/>
  <c r="AF35"/>
  <c r="AE35"/>
  <c r="AD35"/>
  <c r="V35"/>
  <c r="K35"/>
  <c r="P35" s="1"/>
  <c r="G35"/>
  <c r="AH34"/>
  <c r="AG34"/>
  <c r="AG80" s="1"/>
  <c r="AF34"/>
  <c r="AE34"/>
  <c r="AD34"/>
  <c r="V34"/>
  <c r="K34"/>
  <c r="G34"/>
  <c r="AH33"/>
  <c r="AF33"/>
  <c r="AE33"/>
  <c r="AD33"/>
  <c r="V33"/>
  <c r="K33"/>
  <c r="P33" s="1"/>
  <c r="G33"/>
  <c r="AH32"/>
  <c r="AF32"/>
  <c r="AE32"/>
  <c r="AD32"/>
  <c r="V32"/>
  <c r="K32"/>
  <c r="G32"/>
  <c r="AH31"/>
  <c r="AF31"/>
  <c r="AE31"/>
  <c r="AD31"/>
  <c r="V31"/>
  <c r="K31"/>
  <c r="O31" s="1"/>
  <c r="G31"/>
  <c r="AH30"/>
  <c r="AF30"/>
  <c r="AE30"/>
  <c r="AD30"/>
  <c r="AC30"/>
  <c r="V30"/>
  <c r="K30"/>
  <c r="G30"/>
  <c r="AH29"/>
  <c r="AF29"/>
  <c r="AE29"/>
  <c r="AD29"/>
  <c r="AC29"/>
  <c r="AC80" s="1"/>
  <c r="V29"/>
  <c r="K29"/>
  <c r="G29"/>
  <c r="AH28"/>
  <c r="AF28"/>
  <c r="AE28"/>
  <c r="AD28"/>
  <c r="V28"/>
  <c r="K28"/>
  <c r="P28" s="1"/>
  <c r="G28"/>
  <c r="AH27"/>
  <c r="AF27"/>
  <c r="AE27"/>
  <c r="AD27"/>
  <c r="V27"/>
  <c r="K27"/>
  <c r="G27"/>
  <c r="AH26"/>
  <c r="AF26"/>
  <c r="AE26"/>
  <c r="AD26"/>
  <c r="V26"/>
  <c r="K26"/>
  <c r="P26" s="1"/>
  <c r="G26"/>
  <c r="AH25"/>
  <c r="AF25"/>
  <c r="AE25"/>
  <c r="AD25"/>
  <c r="V25"/>
  <c r="K25"/>
  <c r="G25"/>
  <c r="AH24"/>
  <c r="AF24"/>
  <c r="AE24"/>
  <c r="AD24"/>
  <c r="V24"/>
  <c r="K24"/>
  <c r="P24" s="1"/>
  <c r="G24"/>
  <c r="AH23"/>
  <c r="AF23"/>
  <c r="AE23"/>
  <c r="AD23"/>
  <c r="V23"/>
  <c r="K23"/>
  <c r="G23"/>
  <c r="AH22"/>
  <c r="AF22"/>
  <c r="AE22"/>
  <c r="AD22"/>
  <c r="V22"/>
  <c r="K22"/>
  <c r="G22"/>
  <c r="AH21"/>
  <c r="AF21"/>
  <c r="AE21"/>
  <c r="AE80" s="1"/>
  <c r="AD21"/>
  <c r="V21"/>
  <c r="K21"/>
  <c r="G21"/>
  <c r="AH20"/>
  <c r="AF20"/>
  <c r="AD20"/>
  <c r="V20"/>
  <c r="K20"/>
  <c r="G20"/>
  <c r="AH19"/>
  <c r="AF19"/>
  <c r="AD19"/>
  <c r="V19"/>
  <c r="K19"/>
  <c r="G19"/>
  <c r="AH18"/>
  <c r="AF18"/>
  <c r="AD18"/>
  <c r="V18"/>
  <c r="K18"/>
  <c r="G18"/>
  <c r="AH17"/>
  <c r="AF17"/>
  <c r="AD17"/>
  <c r="V17"/>
  <c r="K17"/>
  <c r="G17"/>
  <c r="AH16"/>
  <c r="AF16"/>
  <c r="AD16"/>
  <c r="V16"/>
  <c r="K16"/>
  <c r="G16"/>
  <c r="AH15"/>
  <c r="AF15"/>
  <c r="AD15"/>
  <c r="V15"/>
  <c r="K15"/>
  <c r="G15"/>
  <c r="AH14"/>
  <c r="AF14"/>
  <c r="AD14"/>
  <c r="V14"/>
  <c r="K14"/>
  <c r="G14"/>
  <c r="AH13"/>
  <c r="AF13"/>
  <c r="AD13"/>
  <c r="V13"/>
  <c r="K13"/>
  <c r="Q13" s="1"/>
  <c r="G13"/>
  <c r="AH12"/>
  <c r="AF12"/>
  <c r="AD12"/>
  <c r="V12"/>
  <c r="K12"/>
  <c r="Q12" s="1"/>
  <c r="G12"/>
  <c r="AH11"/>
  <c r="AH80" s="1"/>
  <c r="AF11"/>
  <c r="AF80" s="1"/>
  <c r="AD11"/>
  <c r="AD80" s="1"/>
  <c r="V11"/>
  <c r="V80" s="1"/>
  <c r="K11"/>
  <c r="G11"/>
  <c r="G80" s="1"/>
  <c r="AR6"/>
  <c r="AR5"/>
  <c r="AR4" s="1"/>
  <c r="AQ4"/>
  <c r="AP4"/>
  <c r="AO4"/>
  <c r="AR3"/>
  <c r="AR2"/>
  <c r="AR1"/>
  <c r="L32" i="12" l="1"/>
  <c r="M24"/>
  <c r="M22"/>
  <c r="M20"/>
  <c r="M18"/>
  <c r="M16"/>
  <c r="M29"/>
  <c r="O30"/>
  <c r="P30" s="1"/>
  <c r="O26"/>
  <c r="P26" s="1"/>
  <c r="O24"/>
  <c r="P24" s="1"/>
  <c r="O22"/>
  <c r="P22" s="1"/>
  <c r="O20"/>
  <c r="P20" s="1"/>
  <c r="O18"/>
  <c r="P18" s="1"/>
  <c r="O16"/>
  <c r="P16" s="1"/>
  <c r="M25"/>
  <c r="M23"/>
  <c r="M21"/>
  <c r="M19"/>
  <c r="M17"/>
  <c r="M15"/>
  <c r="O31"/>
  <c r="P31" s="1"/>
  <c r="O29"/>
  <c r="P29" s="1"/>
  <c r="O27"/>
  <c r="P27" s="1"/>
  <c r="O25"/>
  <c r="P25" s="1"/>
  <c r="O23"/>
  <c r="P23" s="1"/>
  <c r="O21"/>
  <c r="P21" s="1"/>
  <c r="O19"/>
  <c r="P19" s="1"/>
  <c r="O17"/>
  <c r="P17" s="1"/>
  <c r="O15"/>
  <c r="P15" s="1"/>
  <c r="L17" i="11"/>
  <c r="K17"/>
  <c r="K15"/>
  <c r="L15" s="1"/>
  <c r="L20"/>
  <c r="M20" s="1"/>
  <c r="L18"/>
  <c r="M18" s="1"/>
  <c r="M23"/>
  <c r="M21"/>
  <c r="M19"/>
  <c r="M17"/>
  <c r="K16"/>
  <c r="L16" s="1"/>
  <c r="O24" i="10"/>
  <c r="Q52"/>
  <c r="Q78"/>
  <c r="O78"/>
  <c r="O77"/>
  <c r="Q77"/>
  <c r="O74"/>
  <c r="O72"/>
  <c r="Q72"/>
  <c r="O71"/>
  <c r="Q71"/>
  <c r="O70"/>
  <c r="Q70"/>
  <c r="O69"/>
  <c r="Q69"/>
  <c r="Q68"/>
  <c r="O68"/>
  <c r="Q67"/>
  <c r="O67"/>
  <c r="O66"/>
  <c r="Q66"/>
  <c r="Q65"/>
  <c r="O65"/>
  <c r="Q64"/>
  <c r="O64"/>
  <c r="O62"/>
  <c r="Q62"/>
  <c r="O61"/>
  <c r="Q61"/>
  <c r="Q56"/>
  <c r="O56"/>
  <c r="O54"/>
  <c r="Q54"/>
  <c r="O50"/>
  <c r="Q50"/>
  <c r="O48"/>
  <c r="Q48"/>
  <c r="Q45"/>
  <c r="O45"/>
  <c r="O43"/>
  <c r="Q43"/>
  <c r="Q41"/>
  <c r="Q39"/>
  <c r="O39"/>
  <c r="Q38"/>
  <c r="O38"/>
  <c r="O36"/>
  <c r="Q36"/>
  <c r="Q33"/>
  <c r="O33"/>
  <c r="Q31"/>
  <c r="O30"/>
  <c r="Q30"/>
  <c r="Q29"/>
  <c r="O29"/>
  <c r="O26"/>
  <c r="Q26"/>
  <c r="Q24"/>
  <c r="Q23"/>
  <c r="O23"/>
  <c r="S23"/>
  <c r="Q22"/>
  <c r="O22"/>
  <c r="Q19"/>
  <c r="O19"/>
  <c r="O18"/>
  <c r="Q18"/>
  <c r="Q17"/>
  <c r="O17"/>
  <c r="O16"/>
  <c r="Q16"/>
  <c r="P15"/>
  <c r="O11"/>
  <c r="Q11"/>
  <c r="M14" i="12"/>
  <c r="O14" s="1"/>
  <c r="P14" s="1"/>
  <c r="M28"/>
  <c r="O28" s="1"/>
  <c r="P28" s="1"/>
  <c r="K14" i="11"/>
  <c r="K22"/>
  <c r="P12" i="10"/>
  <c r="P13"/>
  <c r="P14"/>
  <c r="R72"/>
  <c r="AR72"/>
  <c r="Q15"/>
  <c r="O15"/>
  <c r="P11"/>
  <c r="O12"/>
  <c r="O13"/>
  <c r="O14"/>
  <c r="Q14"/>
  <c r="P16"/>
  <c r="P17"/>
  <c r="P18"/>
  <c r="P19"/>
  <c r="O20"/>
  <c r="Q20"/>
  <c r="O21"/>
  <c r="Q21"/>
  <c r="T21"/>
  <c r="P22"/>
  <c r="R22"/>
  <c r="P23"/>
  <c r="R24"/>
  <c r="AQ24" s="1"/>
  <c r="AR24" s="1"/>
  <c r="O25"/>
  <c r="Q25"/>
  <c r="S25"/>
  <c r="S80" s="1"/>
  <c r="R26"/>
  <c r="AQ26" s="1"/>
  <c r="AR26" s="1"/>
  <c r="O27"/>
  <c r="Q27"/>
  <c r="O28"/>
  <c r="Q28"/>
  <c r="P29"/>
  <c r="R29" s="1"/>
  <c r="P30"/>
  <c r="R30" s="1"/>
  <c r="P31"/>
  <c r="R31" s="1"/>
  <c r="O32"/>
  <c r="Q32"/>
  <c r="R33"/>
  <c r="AQ33" s="1"/>
  <c r="AR33" s="1"/>
  <c r="O34"/>
  <c r="Q34"/>
  <c r="O35"/>
  <c r="Q35"/>
  <c r="R36"/>
  <c r="AQ36" s="1"/>
  <c r="AR36" s="1"/>
  <c r="O37"/>
  <c r="Q37"/>
  <c r="P38"/>
  <c r="R38" s="1"/>
  <c r="R39"/>
  <c r="AQ39" s="1"/>
  <c r="AR39" s="1"/>
  <c r="O40"/>
  <c r="Q40"/>
  <c r="P41"/>
  <c r="R41" s="1"/>
  <c r="O42"/>
  <c r="Q42"/>
  <c r="R43"/>
  <c r="AQ43" s="1"/>
  <c r="AR43" s="1"/>
  <c r="O44"/>
  <c r="Q44"/>
  <c r="R45"/>
  <c r="AQ45" s="1"/>
  <c r="AR45" s="1"/>
  <c r="O46"/>
  <c r="Q46"/>
  <c r="T46"/>
  <c r="O47"/>
  <c r="Q47"/>
  <c r="R48"/>
  <c r="AQ48" s="1"/>
  <c r="AR48" s="1"/>
  <c r="O49"/>
  <c r="Q49"/>
  <c r="R50"/>
  <c r="AQ50" s="1"/>
  <c r="AR50" s="1"/>
  <c r="O51"/>
  <c r="Q51"/>
  <c r="R52"/>
  <c r="AQ52" s="1"/>
  <c r="AR52" s="1"/>
  <c r="O53"/>
  <c r="Q53"/>
  <c r="R54"/>
  <c r="AQ54" s="1"/>
  <c r="AR54" s="1"/>
  <c r="O55"/>
  <c r="Q55"/>
  <c r="R56"/>
  <c r="AQ56" s="1"/>
  <c r="AR56" s="1"/>
  <c r="O57"/>
  <c r="Q57"/>
  <c r="O58"/>
  <c r="Q58"/>
  <c r="O59"/>
  <c r="Q59"/>
  <c r="O60"/>
  <c r="Q60"/>
  <c r="P61"/>
  <c r="R61"/>
  <c r="R62"/>
  <c r="AQ62" s="1"/>
  <c r="AR62" s="1"/>
  <c r="O63"/>
  <c r="Q63"/>
  <c r="R64"/>
  <c r="AQ64" s="1"/>
  <c r="AR64" s="1"/>
  <c r="P65"/>
  <c r="R65" s="1"/>
  <c r="P66"/>
  <c r="R67"/>
  <c r="AQ67" s="1"/>
  <c r="AR67" s="1"/>
  <c r="P68"/>
  <c r="R69"/>
  <c r="AQ69" s="1"/>
  <c r="AR69" s="1"/>
  <c r="R70"/>
  <c r="AQ70" s="1"/>
  <c r="AR70" s="1"/>
  <c r="R71"/>
  <c r="AQ71" s="1"/>
  <c r="AR71" s="1"/>
  <c r="O73"/>
  <c r="Q73"/>
  <c r="P74"/>
  <c r="R74" s="1"/>
  <c r="AR74" s="1"/>
  <c r="O75"/>
  <c r="Q75"/>
  <c r="O76"/>
  <c r="Q76"/>
  <c r="P77"/>
  <c r="R77"/>
  <c r="P78"/>
  <c r="P79"/>
  <c r="P20"/>
  <c r="P21"/>
  <c r="P25"/>
  <c r="P27"/>
  <c r="P32"/>
  <c r="P34"/>
  <c r="P46"/>
  <c r="P57"/>
  <c r="P58"/>
  <c r="P59"/>
  <c r="P75"/>
  <c r="O79"/>
  <c r="M32" i="12" l="1"/>
  <c r="K24" i="11"/>
  <c r="M15"/>
  <c r="L22"/>
  <c r="M22" s="1"/>
  <c r="M16"/>
  <c r="R73" i="10"/>
  <c r="AR73" s="1"/>
  <c r="AQ22"/>
  <c r="AR22" s="1"/>
  <c r="P32" i="12"/>
  <c r="O32"/>
  <c r="R78" i="10"/>
  <c r="AQ78" s="1"/>
  <c r="AR78" s="1"/>
  <c r="AQ77"/>
  <c r="AR77" s="1"/>
  <c r="R68"/>
  <c r="AQ68" s="1"/>
  <c r="AR68" s="1"/>
  <c r="AQ61"/>
  <c r="AR61" s="1"/>
  <c r="AQ41"/>
  <c r="AR41" s="1"/>
  <c r="AQ31"/>
  <c r="AR31" s="1"/>
  <c r="AQ30"/>
  <c r="AR30" s="1"/>
  <c r="AQ29"/>
  <c r="AR29" s="1"/>
  <c r="R23"/>
  <c r="AQ23" s="1"/>
  <c r="AR23" s="1"/>
  <c r="Q80"/>
  <c r="L14" i="11"/>
  <c r="L24" s="1"/>
  <c r="R79" i="10"/>
  <c r="AQ79" s="1"/>
  <c r="AR79" s="1"/>
  <c r="R63"/>
  <c r="AQ63" s="1"/>
  <c r="AR63" s="1"/>
  <c r="R60"/>
  <c r="AQ60" s="1"/>
  <c r="AR60" s="1"/>
  <c r="R58"/>
  <c r="AQ58" s="1"/>
  <c r="AR58" s="1"/>
  <c r="R49"/>
  <c r="AQ49" s="1"/>
  <c r="AR49" s="1"/>
  <c r="R47"/>
  <c r="AQ47" s="1"/>
  <c r="AR47" s="1"/>
  <c r="R40"/>
  <c r="AQ40" s="1"/>
  <c r="AR40" s="1"/>
  <c r="R28"/>
  <c r="AQ28" s="1"/>
  <c r="AR28" s="1"/>
  <c r="R25"/>
  <c r="AQ25" s="1"/>
  <c r="AR25" s="1"/>
  <c r="R14"/>
  <c r="AQ14" s="1"/>
  <c r="AR14" s="1"/>
  <c r="R12"/>
  <c r="AQ12" s="1"/>
  <c r="AR12" s="1"/>
  <c r="AQ65"/>
  <c r="AR65" s="1"/>
  <c r="AQ38"/>
  <c r="AR38" s="1"/>
  <c r="P80"/>
  <c r="R19"/>
  <c r="AQ19" s="1"/>
  <c r="AR19" s="1"/>
  <c r="R18"/>
  <c r="AQ18" s="1"/>
  <c r="AR18" s="1"/>
  <c r="R17"/>
  <c r="AQ17" s="1"/>
  <c r="AR17" s="1"/>
  <c r="R16"/>
  <c r="AQ16" s="1"/>
  <c r="AR16" s="1"/>
  <c r="R75"/>
  <c r="AQ75" s="1"/>
  <c r="AR75" s="1"/>
  <c r="R59"/>
  <c r="AQ59" s="1"/>
  <c r="AR59" s="1"/>
  <c r="R57"/>
  <c r="AQ57" s="1"/>
  <c r="AR57" s="1"/>
  <c r="R55"/>
  <c r="AQ55" s="1"/>
  <c r="AR55" s="1"/>
  <c r="R53"/>
  <c r="AQ53" s="1"/>
  <c r="AR53" s="1"/>
  <c r="R51"/>
  <c r="AQ51" s="1"/>
  <c r="AR51" s="1"/>
  <c r="R46"/>
  <c r="AQ46" s="1"/>
  <c r="AR46" s="1"/>
  <c r="R44"/>
  <c r="AQ44" s="1"/>
  <c r="AR44" s="1"/>
  <c r="R42"/>
  <c r="AQ42" s="1"/>
  <c r="AR42" s="1"/>
  <c r="R37"/>
  <c r="AQ37" s="1"/>
  <c r="AR37" s="1"/>
  <c r="R35"/>
  <c r="AQ35" s="1"/>
  <c r="AR35" s="1"/>
  <c r="R34"/>
  <c r="AQ34" s="1"/>
  <c r="AR34" s="1"/>
  <c r="R32"/>
  <c r="AQ32" s="1"/>
  <c r="AR32" s="1"/>
  <c r="R27"/>
  <c r="AQ27" s="1"/>
  <c r="AR27" s="1"/>
  <c r="R21"/>
  <c r="AQ21" s="1"/>
  <c r="AR21" s="1"/>
  <c r="R20"/>
  <c r="AQ20" s="1"/>
  <c r="AR20" s="1"/>
  <c r="R13"/>
  <c r="AQ13" s="1"/>
  <c r="AR13" s="1"/>
  <c r="R15"/>
  <c r="AQ15" s="1"/>
  <c r="AR15" s="1"/>
  <c r="R76"/>
  <c r="AR76" s="1"/>
  <c r="R66"/>
  <c r="AQ66" s="1"/>
  <c r="AR66" s="1"/>
  <c r="T80"/>
  <c r="R11"/>
  <c r="AQ11" s="1"/>
  <c r="AR11" s="1"/>
  <c r="O80"/>
  <c r="M14" i="11" l="1"/>
  <c r="M24" s="1"/>
  <c r="R80" i="10"/>
  <c r="AQ80"/>
  <c r="AR80"/>
  <c r="I28" i="9"/>
  <c r="L28" s="1"/>
  <c r="M28" s="1"/>
  <c r="H22" i="8"/>
  <c r="J22" s="1"/>
  <c r="BF31" i="7"/>
  <c r="BF32"/>
  <c r="AP4"/>
  <c r="AQ4"/>
  <c r="AO4"/>
  <c r="AX80"/>
  <c r="BG80"/>
  <c r="BF33"/>
  <c r="BF80" s="1"/>
  <c r="BC68"/>
  <c r="BC66"/>
  <c r="AZ65"/>
  <c r="BC50"/>
  <c r="BC49"/>
  <c r="BC48"/>
  <c r="U80"/>
  <c r="W80"/>
  <c r="X8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11"/>
  <c r="AW62"/>
  <c r="AD62"/>
  <c r="AE62"/>
  <c r="AF62"/>
  <c r="AH62"/>
  <c r="K62"/>
  <c r="AY62" s="1"/>
  <c r="G62"/>
  <c r="I29" i="9"/>
  <c r="L29" s="1"/>
  <c r="AE38" i="7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3"/>
  <c r="AD64"/>
  <c r="AD65"/>
  <c r="AD66"/>
  <c r="AD67"/>
  <c r="AD68"/>
  <c r="AD69"/>
  <c r="AD70"/>
  <c r="AD71"/>
  <c r="AD72"/>
  <c r="AD73"/>
  <c r="AD74"/>
  <c r="AD75"/>
  <c r="AD76"/>
  <c r="AD77"/>
  <c r="AH76"/>
  <c r="AH77"/>
  <c r="AH64"/>
  <c r="AH65"/>
  <c r="AH66"/>
  <c r="AH67"/>
  <c r="AH68"/>
  <c r="AH69"/>
  <c r="AH70"/>
  <c r="AH71"/>
  <c r="AH72"/>
  <c r="AH73"/>
  <c r="AH74"/>
  <c r="AH75"/>
  <c r="AF50"/>
  <c r="AF51"/>
  <c r="AF52"/>
  <c r="AF53"/>
  <c r="AF54"/>
  <c r="AF55"/>
  <c r="AF56"/>
  <c r="AF57"/>
  <c r="AF58"/>
  <c r="AF59"/>
  <c r="AF60"/>
  <c r="AF61"/>
  <c r="AF63"/>
  <c r="AF64"/>
  <c r="AF65"/>
  <c r="AF66"/>
  <c r="AF67"/>
  <c r="AF68"/>
  <c r="AF69"/>
  <c r="AF70"/>
  <c r="AF71"/>
  <c r="AF72"/>
  <c r="AF73"/>
  <c r="AF74"/>
  <c r="AF75"/>
  <c r="AF76"/>
  <c r="AF77"/>
  <c r="AG79"/>
  <c r="AG78"/>
  <c r="AG77"/>
  <c r="AG76"/>
  <c r="AG75"/>
  <c r="AG74"/>
  <c r="AG73"/>
  <c r="AG72"/>
  <c r="AG71"/>
  <c r="AG70"/>
  <c r="AG69"/>
  <c r="AG68"/>
  <c r="AG67"/>
  <c r="AG66"/>
  <c r="AG65"/>
  <c r="AG64"/>
  <c r="K76"/>
  <c r="P76" s="1"/>
  <c r="G76"/>
  <c r="K74"/>
  <c r="P74" s="1"/>
  <c r="G74"/>
  <c r="K73"/>
  <c r="O73" s="1"/>
  <c r="G73"/>
  <c r="Q72"/>
  <c r="K72"/>
  <c r="P72" s="1"/>
  <c r="G72"/>
  <c r="K71"/>
  <c r="P71" s="1"/>
  <c r="G71"/>
  <c r="G75"/>
  <c r="K65"/>
  <c r="O65" s="1"/>
  <c r="K66"/>
  <c r="O66" s="1"/>
  <c r="K67"/>
  <c r="O67" s="1"/>
  <c r="K68"/>
  <c r="P68" s="1"/>
  <c r="K69"/>
  <c r="P69" s="1"/>
  <c r="K70"/>
  <c r="P70" s="1"/>
  <c r="K75"/>
  <c r="O75" s="1"/>
  <c r="K77"/>
  <c r="P77" s="1"/>
  <c r="G65"/>
  <c r="G66"/>
  <c r="G67"/>
  <c r="G68"/>
  <c r="G69"/>
  <c r="G70"/>
  <c r="G64"/>
  <c r="G77"/>
  <c r="K64"/>
  <c r="P64" s="1"/>
  <c r="BD27"/>
  <c r="BC27" s="1"/>
  <c r="BD25"/>
  <c r="BC25" s="1"/>
  <c r="BD22"/>
  <c r="BC22" s="1"/>
  <c r="BD21"/>
  <c r="BC21" s="1"/>
  <c r="BD19"/>
  <c r="BC19" s="1"/>
  <c r="BD15"/>
  <c r="BC15" s="1"/>
  <c r="BD11"/>
  <c r="BC11" s="1"/>
  <c r="BC80" s="1"/>
  <c r="BA61"/>
  <c r="AZ61" s="1"/>
  <c r="BA59"/>
  <c r="AZ59" s="1"/>
  <c r="BA58"/>
  <c r="AZ58" s="1"/>
  <c r="BA57"/>
  <c r="AZ57" s="1"/>
  <c r="BA41"/>
  <c r="AZ41" s="1"/>
  <c r="BA38"/>
  <c r="BA80" s="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3"/>
  <c r="AW75"/>
  <c r="AW77"/>
  <c r="AW78"/>
  <c r="AW79"/>
  <c r="AW11"/>
  <c r="AW80" s="1"/>
  <c r="AE22"/>
  <c r="AE23"/>
  <c r="AE24"/>
  <c r="AE25"/>
  <c r="AE26"/>
  <c r="AE27"/>
  <c r="AE28"/>
  <c r="AE29"/>
  <c r="AE30"/>
  <c r="AE31"/>
  <c r="AE32"/>
  <c r="AE33"/>
  <c r="AE34"/>
  <c r="AE35"/>
  <c r="AE36"/>
  <c r="AE37"/>
  <c r="AE21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50"/>
  <c r="AH51"/>
  <c r="AH52"/>
  <c r="AH53"/>
  <c r="AH54"/>
  <c r="AH55"/>
  <c r="AH56"/>
  <c r="AH57"/>
  <c r="AH58"/>
  <c r="AH59"/>
  <c r="AH60"/>
  <c r="AH61"/>
  <c r="AH63"/>
  <c r="AH78"/>
  <c r="AH7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78"/>
  <c r="AF79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D78"/>
  <c r="AD79"/>
  <c r="AD11"/>
  <c r="AD12"/>
  <c r="AD13"/>
  <c r="AK80"/>
  <c r="AL80"/>
  <c r="AM80"/>
  <c r="AN80"/>
  <c r="AO80"/>
  <c r="AP80"/>
  <c r="AJ80"/>
  <c r="M29" i="9" l="1"/>
  <c r="O29" s="1"/>
  <c r="P29" s="1"/>
  <c r="O28"/>
  <c r="P28"/>
  <c r="O72" i="7"/>
  <c r="R72" s="1"/>
  <c r="AR72" s="1"/>
  <c r="P73"/>
  <c r="Q74"/>
  <c r="O74"/>
  <c r="R74" s="1"/>
  <c r="AR74" s="1"/>
  <c r="Q76"/>
  <c r="O76"/>
  <c r="R76" s="1"/>
  <c r="AR76" s="1"/>
  <c r="Q62"/>
  <c r="O62"/>
  <c r="V80"/>
  <c r="BB65"/>
  <c r="BE66"/>
  <c r="AZ38"/>
  <c r="AZ80" s="1"/>
  <c r="BD80"/>
  <c r="Q73"/>
  <c r="R73" s="1"/>
  <c r="AR73" s="1"/>
  <c r="P62"/>
  <c r="BE68"/>
  <c r="K22" i="8"/>
  <c r="L22" s="1"/>
  <c r="M22" s="1"/>
  <c r="P75" i="7"/>
  <c r="Q75"/>
  <c r="Q71"/>
  <c r="O71"/>
  <c r="Q64"/>
  <c r="O64"/>
  <c r="Q77"/>
  <c r="O77"/>
  <c r="Q70"/>
  <c r="O70"/>
  <c r="Q69"/>
  <c r="O69"/>
  <c r="Q68"/>
  <c r="O68"/>
  <c r="P67"/>
  <c r="P66"/>
  <c r="P65"/>
  <c r="Q67"/>
  <c r="R67" s="1"/>
  <c r="Q66"/>
  <c r="Q65"/>
  <c r="I31" i="9"/>
  <c r="L31" s="1"/>
  <c r="I24" i="8"/>
  <c r="H23"/>
  <c r="J23" s="1"/>
  <c r="L23" s="1"/>
  <c r="K28" i="7"/>
  <c r="G28"/>
  <c r="K55"/>
  <c r="G55"/>
  <c r="G18"/>
  <c r="K18"/>
  <c r="P18" s="1"/>
  <c r="K78"/>
  <c r="G78"/>
  <c r="K79"/>
  <c r="G79"/>
  <c r="K54"/>
  <c r="G54"/>
  <c r="K43"/>
  <c r="G43"/>
  <c r="K40"/>
  <c r="G40"/>
  <c r="AF29"/>
  <c r="J32" i="9"/>
  <c r="I30"/>
  <c r="L30" s="1"/>
  <c r="I27"/>
  <c r="L27" s="1"/>
  <c r="I26"/>
  <c r="L26" s="1"/>
  <c r="I25"/>
  <c r="L25" s="1"/>
  <c r="I24"/>
  <c r="L24" s="1"/>
  <c r="I23"/>
  <c r="L23" s="1"/>
  <c r="I22"/>
  <c r="L22" s="1"/>
  <c r="I21"/>
  <c r="L21" s="1"/>
  <c r="I20"/>
  <c r="L20" s="1"/>
  <c r="I19"/>
  <c r="L19" s="1"/>
  <c r="I18"/>
  <c r="L18" s="1"/>
  <c r="I17"/>
  <c r="L17" s="1"/>
  <c r="I16"/>
  <c r="L16" s="1"/>
  <c r="I15"/>
  <c r="L15" s="1"/>
  <c r="I14"/>
  <c r="L14" s="1"/>
  <c r="H21" i="8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AI80" i="7"/>
  <c r="AE80"/>
  <c r="AB80"/>
  <c r="AA80"/>
  <c r="Z80"/>
  <c r="Y80"/>
  <c r="N80"/>
  <c r="M80"/>
  <c r="L80"/>
  <c r="K63"/>
  <c r="G63"/>
  <c r="K61"/>
  <c r="G61"/>
  <c r="K60"/>
  <c r="G60"/>
  <c r="K59"/>
  <c r="G59"/>
  <c r="K58"/>
  <c r="G58"/>
  <c r="K57"/>
  <c r="G57"/>
  <c r="K56"/>
  <c r="G56"/>
  <c r="K53"/>
  <c r="G53"/>
  <c r="K52"/>
  <c r="G52"/>
  <c r="K51"/>
  <c r="G51"/>
  <c r="K50"/>
  <c r="G50"/>
  <c r="AH49"/>
  <c r="K49"/>
  <c r="G49"/>
  <c r="AH48"/>
  <c r="K48"/>
  <c r="G48"/>
  <c r="K47"/>
  <c r="G47"/>
  <c r="K46"/>
  <c r="G46"/>
  <c r="K45"/>
  <c r="G45"/>
  <c r="K44"/>
  <c r="G44"/>
  <c r="K42"/>
  <c r="G42"/>
  <c r="AG41"/>
  <c r="K41"/>
  <c r="G41"/>
  <c r="K39"/>
  <c r="G39"/>
  <c r="K38"/>
  <c r="G38"/>
  <c r="K37"/>
  <c r="G37"/>
  <c r="K36"/>
  <c r="G36"/>
  <c r="K35"/>
  <c r="G35"/>
  <c r="AG34"/>
  <c r="K34"/>
  <c r="G34"/>
  <c r="K33"/>
  <c r="G33"/>
  <c r="K32"/>
  <c r="G32"/>
  <c r="K31"/>
  <c r="BH32" s="1"/>
  <c r="G31"/>
  <c r="AC30"/>
  <c r="K30"/>
  <c r="BH31" s="1"/>
  <c r="G30"/>
  <c r="AC29"/>
  <c r="K29"/>
  <c r="G29"/>
  <c r="K27"/>
  <c r="G27"/>
  <c r="K26"/>
  <c r="G26"/>
  <c r="K25"/>
  <c r="G25"/>
  <c r="K24"/>
  <c r="G24"/>
  <c r="K23"/>
  <c r="G23"/>
  <c r="K22"/>
  <c r="G22"/>
  <c r="K21"/>
  <c r="G21"/>
  <c r="K20"/>
  <c r="G20"/>
  <c r="K19"/>
  <c r="G19"/>
  <c r="K17"/>
  <c r="G17"/>
  <c r="K16"/>
  <c r="G16"/>
  <c r="K15"/>
  <c r="G15"/>
  <c r="K14"/>
  <c r="G14"/>
  <c r="K13"/>
  <c r="G13"/>
  <c r="K12"/>
  <c r="G12"/>
  <c r="K11"/>
  <c r="G11"/>
  <c r="AR6"/>
  <c r="AR5"/>
  <c r="AR3"/>
  <c r="AR2"/>
  <c r="AR1"/>
  <c r="O15" i="9" l="1"/>
  <c r="M15"/>
  <c r="O17"/>
  <c r="M17"/>
  <c r="O19"/>
  <c r="M19"/>
  <c r="O21"/>
  <c r="M21"/>
  <c r="O23"/>
  <c r="M23"/>
  <c r="O25"/>
  <c r="M25"/>
  <c r="O27"/>
  <c r="P27" s="1"/>
  <c r="O31"/>
  <c r="P31" s="1"/>
  <c r="L32"/>
  <c r="O16"/>
  <c r="M16"/>
  <c r="O18"/>
  <c r="M18"/>
  <c r="O20"/>
  <c r="M20"/>
  <c r="O22"/>
  <c r="M22"/>
  <c r="O24"/>
  <c r="M24"/>
  <c r="O26"/>
  <c r="P26" s="1"/>
  <c r="P30"/>
  <c r="O30"/>
  <c r="AQ62" i="7"/>
  <c r="AR62" s="1"/>
  <c r="R62"/>
  <c r="AR4"/>
  <c r="R75"/>
  <c r="AQ67"/>
  <c r="AR67" s="1"/>
  <c r="R64"/>
  <c r="AQ64" s="1"/>
  <c r="AR64" s="1"/>
  <c r="R71"/>
  <c r="AQ71" s="1"/>
  <c r="AR71" s="1"/>
  <c r="R70"/>
  <c r="AQ70" s="1"/>
  <c r="AR70" s="1"/>
  <c r="R77"/>
  <c r="R66"/>
  <c r="AQ66" s="1"/>
  <c r="AR66" s="1"/>
  <c r="R65"/>
  <c r="AQ65" s="1"/>
  <c r="AR65" s="1"/>
  <c r="R68"/>
  <c r="AQ68" s="1"/>
  <c r="AR68" s="1"/>
  <c r="R69"/>
  <c r="P11"/>
  <c r="AY11"/>
  <c r="P12"/>
  <c r="AY12"/>
  <c r="P13"/>
  <c r="AY13"/>
  <c r="P14"/>
  <c r="AY14"/>
  <c r="P15"/>
  <c r="AY15"/>
  <c r="P30"/>
  <c r="AY30"/>
  <c r="P35"/>
  <c r="AY35"/>
  <c r="P36"/>
  <c r="AY36"/>
  <c r="P37"/>
  <c r="AY37"/>
  <c r="P38"/>
  <c r="AY38"/>
  <c r="P39"/>
  <c r="AY39"/>
  <c r="P41"/>
  <c r="BB41"/>
  <c r="AY41"/>
  <c r="P49"/>
  <c r="AY49"/>
  <c r="O40"/>
  <c r="AY40"/>
  <c r="O43"/>
  <c r="AY43"/>
  <c r="O54"/>
  <c r="AY54"/>
  <c r="AY75"/>
  <c r="AY77"/>
  <c r="O78"/>
  <c r="AY78"/>
  <c r="O18"/>
  <c r="AY18"/>
  <c r="BB38"/>
  <c r="P16"/>
  <c r="AY16"/>
  <c r="P17"/>
  <c r="AY17"/>
  <c r="P19"/>
  <c r="AY19"/>
  <c r="P20"/>
  <c r="AY20"/>
  <c r="P21"/>
  <c r="AY21"/>
  <c r="P22"/>
  <c r="AY22"/>
  <c r="P23"/>
  <c r="AY23"/>
  <c r="P24"/>
  <c r="AY24"/>
  <c r="P25"/>
  <c r="AY25"/>
  <c r="P26"/>
  <c r="AY26"/>
  <c r="P27"/>
  <c r="AY27"/>
  <c r="P29"/>
  <c r="AY29"/>
  <c r="P31"/>
  <c r="AY31"/>
  <c r="P32"/>
  <c r="AY32"/>
  <c r="P33"/>
  <c r="AY33"/>
  <c r="P34"/>
  <c r="AY34"/>
  <c r="P42"/>
  <c r="AY42"/>
  <c r="P44"/>
  <c r="AY44"/>
  <c r="P45"/>
  <c r="AY45"/>
  <c r="P46"/>
  <c r="AY46"/>
  <c r="P47"/>
  <c r="AY47"/>
  <c r="P48"/>
  <c r="AY48"/>
  <c r="P50"/>
  <c r="AY50"/>
  <c r="P51"/>
  <c r="AY51"/>
  <c r="P52"/>
  <c r="AY52"/>
  <c r="P53"/>
  <c r="AY53"/>
  <c r="P56"/>
  <c r="AY56"/>
  <c r="P57"/>
  <c r="BB57"/>
  <c r="AY57"/>
  <c r="P58"/>
  <c r="BB58"/>
  <c r="AY58"/>
  <c r="P59"/>
  <c r="BB59"/>
  <c r="AY59"/>
  <c r="P60"/>
  <c r="AY60"/>
  <c r="P61"/>
  <c r="BB61"/>
  <c r="AY61"/>
  <c r="P63"/>
  <c r="AY63"/>
  <c r="P79"/>
  <c r="AY79"/>
  <c r="P55"/>
  <c r="AY55"/>
  <c r="O28"/>
  <c r="AY28"/>
  <c r="P28"/>
  <c r="AC80"/>
  <c r="Q18"/>
  <c r="Q55"/>
  <c r="Q28"/>
  <c r="R28" s="1"/>
  <c r="M23" i="8"/>
  <c r="O55" i="7"/>
  <c r="R18"/>
  <c r="AQ18" s="1"/>
  <c r="AR18" s="1"/>
  <c r="P78"/>
  <c r="Q78"/>
  <c r="Q79"/>
  <c r="O79"/>
  <c r="P54"/>
  <c r="Q54"/>
  <c r="BE50"/>
  <c r="BE48"/>
  <c r="BE49"/>
  <c r="Q43"/>
  <c r="P43"/>
  <c r="P40"/>
  <c r="Q40"/>
  <c r="BH33"/>
  <c r="BH80" s="1"/>
  <c r="O57"/>
  <c r="BE22"/>
  <c r="BE27"/>
  <c r="AD80"/>
  <c r="BE21"/>
  <c r="BE25"/>
  <c r="O24"/>
  <c r="S23"/>
  <c r="Q34"/>
  <c r="Q44"/>
  <c r="Q45"/>
  <c r="Q46"/>
  <c r="O48"/>
  <c r="O50"/>
  <c r="Q58"/>
  <c r="BE11"/>
  <c r="BE19"/>
  <c r="O23"/>
  <c r="Q24"/>
  <c r="O34"/>
  <c r="O44"/>
  <c r="O45"/>
  <c r="O46"/>
  <c r="T46"/>
  <c r="O47"/>
  <c r="Q48"/>
  <c r="O51"/>
  <c r="O58"/>
  <c r="O60"/>
  <c r="BE15"/>
  <c r="O21"/>
  <c r="T21"/>
  <c r="T80" s="1"/>
  <c r="Q21"/>
  <c r="Q19"/>
  <c r="O19"/>
  <c r="O17"/>
  <c r="Q17"/>
  <c r="AF80"/>
  <c r="Q57"/>
  <c r="R57" s="1"/>
  <c r="AQ57" s="1"/>
  <c r="AR57" s="1"/>
  <c r="G80"/>
  <c r="Q27"/>
  <c r="Q30"/>
  <c r="Q31"/>
  <c r="AH80"/>
  <c r="AG80"/>
  <c r="Q23"/>
  <c r="O27"/>
  <c r="O30"/>
  <c r="O31"/>
  <c r="R31" s="1"/>
  <c r="AQ31" s="1"/>
  <c r="AR31" s="1"/>
  <c r="Q47"/>
  <c r="Q50"/>
  <c r="Q51"/>
  <c r="Q60"/>
  <c r="P15" i="9"/>
  <c r="P16"/>
  <c r="P17"/>
  <c r="P19"/>
  <c r="P21"/>
  <c r="P23"/>
  <c r="P25"/>
  <c r="M14"/>
  <c r="M32" s="1"/>
  <c r="P18"/>
  <c r="P20"/>
  <c r="P22"/>
  <c r="P24"/>
  <c r="O63" i="7"/>
  <c r="R63" s="1"/>
  <c r="AQ63" s="1"/>
  <c r="AR63" s="1"/>
  <c r="Q63"/>
  <c r="O61"/>
  <c r="Q61"/>
  <c r="O59"/>
  <c r="Q59"/>
  <c r="O56"/>
  <c r="Q56"/>
  <c r="O53"/>
  <c r="Q53"/>
  <c r="O52"/>
  <c r="Q52"/>
  <c r="O42"/>
  <c r="Q42"/>
  <c r="O41"/>
  <c r="Q41"/>
  <c r="Q29"/>
  <c r="O29"/>
  <c r="K15" i="8"/>
  <c r="L18"/>
  <c r="M18" s="1"/>
  <c r="L20"/>
  <c r="M20" s="1"/>
  <c r="L19"/>
  <c r="M19" s="1"/>
  <c r="L21"/>
  <c r="M21" s="1"/>
  <c r="J24"/>
  <c r="K14"/>
  <c r="K16"/>
  <c r="K17"/>
  <c r="L17" s="1"/>
  <c r="M17" s="1"/>
  <c r="O11" i="7"/>
  <c r="Q11"/>
  <c r="Q80" s="1"/>
  <c r="O12"/>
  <c r="Q12"/>
  <c r="O13"/>
  <c r="Q13"/>
  <c r="O14"/>
  <c r="Q14"/>
  <c r="O15"/>
  <c r="Q15"/>
  <c r="O16"/>
  <c r="Q16"/>
  <c r="R17"/>
  <c r="AQ17" s="1"/>
  <c r="AR17" s="1"/>
  <c r="O20"/>
  <c r="Q20"/>
  <c r="O22"/>
  <c r="Q22"/>
  <c r="R24"/>
  <c r="AQ24" s="1"/>
  <c r="AR24" s="1"/>
  <c r="O25"/>
  <c r="Q25"/>
  <c r="S25"/>
  <c r="O26"/>
  <c r="Q26"/>
  <c r="R27"/>
  <c r="AQ27" s="1"/>
  <c r="AR27" s="1"/>
  <c r="O32"/>
  <c r="Q32"/>
  <c r="O33"/>
  <c r="Q33"/>
  <c r="O35"/>
  <c r="Q35"/>
  <c r="O36"/>
  <c r="Q36"/>
  <c r="O37"/>
  <c r="Q37"/>
  <c r="O38"/>
  <c r="Q38"/>
  <c r="O39"/>
  <c r="Q39"/>
  <c r="R44"/>
  <c r="AQ44" s="1"/>
  <c r="AR44" s="1"/>
  <c r="R46"/>
  <c r="AQ46" s="1"/>
  <c r="AR46" s="1"/>
  <c r="R48"/>
  <c r="AQ48" s="1"/>
  <c r="AR48" s="1"/>
  <c r="O49"/>
  <c r="Q49"/>
  <c r="R59"/>
  <c r="AQ59" s="1"/>
  <c r="AR59" s="1"/>
  <c r="R61"/>
  <c r="AQ61" s="1"/>
  <c r="AR61" s="1"/>
  <c r="BE80" l="1"/>
  <c r="S80"/>
  <c r="BB80"/>
  <c r="AY80"/>
  <c r="O80"/>
  <c r="P80"/>
  <c r="O14" i="9"/>
  <c r="AQ69" i="7"/>
  <c r="AR69" s="1"/>
  <c r="R21"/>
  <c r="AQ21" s="1"/>
  <c r="AR21" s="1"/>
  <c r="R60"/>
  <c r="AQ60" s="1"/>
  <c r="AR60" s="1"/>
  <c r="R47"/>
  <c r="AQ47" s="1"/>
  <c r="AR47" s="1"/>
  <c r="R58"/>
  <c r="AQ58" s="1"/>
  <c r="AR58" s="1"/>
  <c r="R45"/>
  <c r="AQ45" s="1"/>
  <c r="AR45" s="1"/>
  <c r="R34"/>
  <c r="AQ34" s="1"/>
  <c r="AR34" s="1"/>
  <c r="R23"/>
  <c r="AQ23" s="1"/>
  <c r="AR23" s="1"/>
  <c r="R55"/>
  <c r="AQ55" s="1"/>
  <c r="AR55" s="1"/>
  <c r="R50"/>
  <c r="AQ50" s="1"/>
  <c r="AR50" s="1"/>
  <c r="AQ28"/>
  <c r="AR28" s="1"/>
  <c r="AQ77"/>
  <c r="AR77" s="1"/>
  <c r="R78"/>
  <c r="AQ75"/>
  <c r="AR75" s="1"/>
  <c r="AQ78"/>
  <c r="AR78" s="1"/>
  <c r="R19"/>
  <c r="AQ19" s="1"/>
  <c r="AR19" s="1"/>
  <c r="R79"/>
  <c r="AQ79" s="1"/>
  <c r="AR79" s="1"/>
  <c r="R51"/>
  <c r="AQ51" s="1"/>
  <c r="AR51" s="1"/>
  <c r="R43"/>
  <c r="AQ43" s="1"/>
  <c r="AR43" s="1"/>
  <c r="R40"/>
  <c r="R54"/>
  <c r="AQ54" s="1"/>
  <c r="AR54" s="1"/>
  <c r="AQ40"/>
  <c r="AR40" s="1"/>
  <c r="R52"/>
  <c r="AQ52" s="1"/>
  <c r="AR52" s="1"/>
  <c r="R41"/>
  <c r="AQ41" s="1"/>
  <c r="AR41" s="1"/>
  <c r="R29"/>
  <c r="AQ29" s="1"/>
  <c r="AR29" s="1"/>
  <c r="R42"/>
  <c r="AQ42" s="1"/>
  <c r="AR42" s="1"/>
  <c r="R53"/>
  <c r="AQ53" s="1"/>
  <c r="AR53" s="1"/>
  <c r="R30"/>
  <c r="AQ30" s="1"/>
  <c r="AR30" s="1"/>
  <c r="R56"/>
  <c r="AQ56" s="1"/>
  <c r="AR56" s="1"/>
  <c r="K24" i="8"/>
  <c r="L16"/>
  <c r="M16" s="1"/>
  <c r="L15"/>
  <c r="M15" s="1"/>
  <c r="L14"/>
  <c r="R35" i="7"/>
  <c r="AQ35" s="1"/>
  <c r="AR35" s="1"/>
  <c r="R32"/>
  <c r="AQ32" s="1"/>
  <c r="AR32" s="1"/>
  <c r="R25"/>
  <c r="AQ25" s="1"/>
  <c r="AR25" s="1"/>
  <c r="R22"/>
  <c r="AQ22" s="1"/>
  <c r="AR22" s="1"/>
  <c r="R20"/>
  <c r="AQ20" s="1"/>
  <c r="AR20" s="1"/>
  <c r="R16"/>
  <c r="AQ16" s="1"/>
  <c r="AR16" s="1"/>
  <c r="R49"/>
  <c r="AQ49" s="1"/>
  <c r="AR49" s="1"/>
  <c r="R39"/>
  <c r="AQ39" s="1"/>
  <c r="AR39" s="1"/>
  <c r="R38"/>
  <c r="AQ38" s="1"/>
  <c r="AR38" s="1"/>
  <c r="R37"/>
  <c r="AQ37" s="1"/>
  <c r="AR37" s="1"/>
  <c r="R36"/>
  <c r="AQ36" s="1"/>
  <c r="AR36" s="1"/>
  <c r="R33"/>
  <c r="AQ33" s="1"/>
  <c r="AR33" s="1"/>
  <c r="R26"/>
  <c r="AQ26" s="1"/>
  <c r="AR26" s="1"/>
  <c r="R15"/>
  <c r="AQ15" s="1"/>
  <c r="AR15" s="1"/>
  <c r="R14"/>
  <c r="AQ14" s="1"/>
  <c r="AR14" s="1"/>
  <c r="R13"/>
  <c r="AQ13" s="1"/>
  <c r="AR13" s="1"/>
  <c r="R12"/>
  <c r="AQ12" s="1"/>
  <c r="AR12" s="1"/>
  <c r="R11"/>
  <c r="R80" s="1"/>
  <c r="O32" i="9" l="1"/>
  <c r="P14"/>
  <c r="P32" s="1"/>
  <c r="L24" i="8"/>
  <c r="M14"/>
  <c r="M24" s="1"/>
  <c r="AQ11" i="7"/>
  <c r="AQ80" l="1"/>
  <c r="AR11"/>
  <c r="AR80"/>
</calcChain>
</file>

<file path=xl/sharedStrings.xml><?xml version="1.0" encoding="utf-8"?>
<sst xmlns="http://schemas.openxmlformats.org/spreadsheetml/2006/main" count="1218" uniqueCount="217">
  <si>
    <t>Число классов на 1 сентября</t>
  </si>
  <si>
    <t>Число к / комплектов на 1 сентября</t>
  </si>
  <si>
    <t>Общее число часов в неделю</t>
  </si>
  <si>
    <t xml:space="preserve">б) число дополнительных часов </t>
  </si>
  <si>
    <t>трудовое обучение</t>
  </si>
  <si>
    <t>информатика</t>
  </si>
  <si>
    <t>№</t>
  </si>
  <si>
    <t>наименование предмета</t>
  </si>
  <si>
    <t>Образование</t>
  </si>
  <si>
    <t>Блок</t>
  </si>
  <si>
    <t>пед</t>
  </si>
  <si>
    <t>кате-</t>
  </si>
  <si>
    <t>БДО</t>
  </si>
  <si>
    <t>ставка</t>
  </si>
  <si>
    <t>число часов в неделю</t>
  </si>
  <si>
    <t xml:space="preserve">   зарплата в месяц</t>
  </si>
  <si>
    <t>сель/ местн. 25%</t>
  </si>
  <si>
    <t xml:space="preserve">  кол-во часов (проверка тетради)</t>
  </si>
  <si>
    <t>Сумма за часы (проверка тетради)</t>
  </si>
  <si>
    <t>классное рук-во</t>
  </si>
  <si>
    <t>мастер</t>
  </si>
  <si>
    <t>кабинет</t>
  </si>
  <si>
    <t>надбавка 10%</t>
  </si>
  <si>
    <t>итого ЗП в месяц</t>
  </si>
  <si>
    <t>стаж</t>
  </si>
  <si>
    <t>гория</t>
  </si>
  <si>
    <t>в</t>
  </si>
  <si>
    <t xml:space="preserve">1 - 4 кл </t>
  </si>
  <si>
    <t xml:space="preserve">5 -9 кл </t>
  </si>
  <si>
    <t xml:space="preserve">10 -11 кл </t>
  </si>
  <si>
    <t>лет</t>
  </si>
  <si>
    <t>месяц</t>
  </si>
  <si>
    <t>1 - 4кл</t>
  </si>
  <si>
    <t>5  -9кл</t>
  </si>
  <si>
    <t>10 - 11 кл</t>
  </si>
  <si>
    <t xml:space="preserve">уч./комп. </t>
  </si>
  <si>
    <t>высш.</t>
  </si>
  <si>
    <t>B2-1</t>
  </si>
  <si>
    <t>высшая</t>
  </si>
  <si>
    <t>физ-ра</t>
  </si>
  <si>
    <t>В2-1</t>
  </si>
  <si>
    <t>каз.яз</t>
  </si>
  <si>
    <t>В2-2</t>
  </si>
  <si>
    <t>первая</t>
  </si>
  <si>
    <t>биология</t>
  </si>
  <si>
    <t>физика</t>
  </si>
  <si>
    <t>В2-4</t>
  </si>
  <si>
    <t>2,0,0</t>
  </si>
  <si>
    <t>русс.яз</t>
  </si>
  <si>
    <t>история</t>
  </si>
  <si>
    <t>вторая</t>
  </si>
  <si>
    <t xml:space="preserve">технология </t>
  </si>
  <si>
    <t>Физ-ра</t>
  </si>
  <si>
    <t>В2-3</t>
  </si>
  <si>
    <t>второя</t>
  </si>
  <si>
    <t>1,0,0</t>
  </si>
  <si>
    <t>математика</t>
  </si>
  <si>
    <t>0,0,0</t>
  </si>
  <si>
    <t>анг.яз</t>
  </si>
  <si>
    <t>х</t>
  </si>
  <si>
    <t>1 класс</t>
  </si>
  <si>
    <t>B4-4</t>
  </si>
  <si>
    <t>ср.спец.</t>
  </si>
  <si>
    <t>B2-2</t>
  </si>
  <si>
    <t>B4-2</t>
  </si>
  <si>
    <t>2 класс</t>
  </si>
  <si>
    <t>3 класс</t>
  </si>
  <si>
    <t>4 класс</t>
  </si>
  <si>
    <t>педставка</t>
  </si>
  <si>
    <t>назарбаевские 30%</t>
  </si>
  <si>
    <t>назарбаевские 70%</t>
  </si>
  <si>
    <t>B2-4</t>
  </si>
  <si>
    <t>8,0,0</t>
  </si>
  <si>
    <t>русс.яз.</t>
  </si>
  <si>
    <t>самопозн.</t>
  </si>
  <si>
    <t>ШТАТНОЕ РАСПИСАНИЕ  УЧЕБНО - ВСПОМАГАТЕЛЬНОГО ПЕРСОНАЛА</t>
  </si>
  <si>
    <t>Наименование должности</t>
  </si>
  <si>
    <t>образо вание</t>
  </si>
  <si>
    <t>шт. ед</t>
  </si>
  <si>
    <t>должн.оклад АУП</t>
  </si>
  <si>
    <t>п/п</t>
  </si>
  <si>
    <t>Зам. по УР</t>
  </si>
  <si>
    <t>A1-3-1</t>
  </si>
  <si>
    <t>Зам. по ВР</t>
  </si>
  <si>
    <t>делопроизв</t>
  </si>
  <si>
    <t>D-1</t>
  </si>
  <si>
    <t>секретарь</t>
  </si>
  <si>
    <t>среднее</t>
  </si>
  <si>
    <t xml:space="preserve">Гл.бухгалтер:                                  </t>
  </si>
  <si>
    <t xml:space="preserve">Экономист:                    </t>
  </si>
  <si>
    <t>ЖАМБЫЛСКОЙ СРЕДНЕЙ ШКОЛЫ</t>
  </si>
  <si>
    <t>допл. Учебн 30%</t>
  </si>
  <si>
    <t>соц.пед</t>
  </si>
  <si>
    <t>B3-3</t>
  </si>
  <si>
    <t>вожатый</t>
  </si>
  <si>
    <t>педагог психолог</t>
  </si>
  <si>
    <t>6,0,0</t>
  </si>
  <si>
    <t>логопед</t>
  </si>
  <si>
    <t>B3-4</t>
  </si>
  <si>
    <t>воспт.предшк.</t>
  </si>
  <si>
    <t>B4-3</t>
  </si>
  <si>
    <t>библиотекарь</t>
  </si>
  <si>
    <t>C-1</t>
  </si>
  <si>
    <t>воспит  м/ц</t>
  </si>
  <si>
    <t xml:space="preserve">Гл.бухгалтер:                                                      </t>
  </si>
  <si>
    <t>Каргулова Т.Б.</t>
  </si>
  <si>
    <t xml:space="preserve">                                                            ЖАМБЫЛСКОЙ СРЕДНЕЙ ШКОЛЫ</t>
  </si>
  <si>
    <t>категория</t>
  </si>
  <si>
    <t>химия</t>
  </si>
  <si>
    <t>география</t>
  </si>
  <si>
    <t>7,0,0</t>
  </si>
  <si>
    <t>пом.воспит</t>
  </si>
  <si>
    <t>В3-4</t>
  </si>
  <si>
    <t>лаборант химии</t>
  </si>
  <si>
    <t>Зам. по ХЗ</t>
  </si>
  <si>
    <t>B3-2</t>
  </si>
  <si>
    <t>С2</t>
  </si>
  <si>
    <t xml:space="preserve"> НВП</t>
  </si>
  <si>
    <t>лаборант физики</t>
  </si>
  <si>
    <t xml:space="preserve">Гл.бухгалтер: </t>
  </si>
  <si>
    <t>Экономист:</t>
  </si>
  <si>
    <t>A1-3</t>
  </si>
  <si>
    <t xml:space="preserve">Адрес учреждения с.Караменды, ул. А.Байтурсынова </t>
  </si>
  <si>
    <t>Нурбаев Р.К.</t>
  </si>
  <si>
    <t>7,00,00</t>
  </si>
  <si>
    <t>B4-1</t>
  </si>
  <si>
    <t>В4-4</t>
  </si>
  <si>
    <t>9,0,0</t>
  </si>
  <si>
    <t>17,0,0</t>
  </si>
  <si>
    <t>Директор:</t>
  </si>
  <si>
    <t>14,0,0</t>
  </si>
  <si>
    <t>28,6,16</t>
  </si>
  <si>
    <t>Директор</t>
  </si>
  <si>
    <t>3,0,0</t>
  </si>
  <si>
    <t>лаборант биологии</t>
  </si>
  <si>
    <t>5,00,00</t>
  </si>
  <si>
    <t>б/к</t>
  </si>
  <si>
    <t xml:space="preserve">программист </t>
  </si>
  <si>
    <t>шахмат</t>
  </si>
  <si>
    <t>А2-3-1</t>
  </si>
  <si>
    <t>нвп</t>
  </si>
  <si>
    <t>6,00,00</t>
  </si>
  <si>
    <t>лаборант информатики</t>
  </si>
  <si>
    <t>Адрес учреждения с.Караменды, ул. А.Байтурсынова 1</t>
  </si>
  <si>
    <t>Коэффициент</t>
  </si>
  <si>
    <t>Оспанова Т.Б.</t>
  </si>
  <si>
    <t xml:space="preserve">      Нурбаев Р.К.</t>
  </si>
  <si>
    <t xml:space="preserve">      Каргулова Т.Б.</t>
  </si>
  <si>
    <t xml:space="preserve">      Оспанова Т.Б.</t>
  </si>
  <si>
    <t xml:space="preserve">                                                      ТАРИФИКАЦИОННЫЙ СПИСОК УЧИТЕЛЕЙ ЖАМБЫЛСКОЙ СРЕДНЕЙ ШКОЛЫ </t>
  </si>
  <si>
    <t xml:space="preserve">                                      Адрес учреждения с.Караменды, ул. А.Байтурсынова 1</t>
  </si>
  <si>
    <t xml:space="preserve">                                         на  1 сентября 2019 года </t>
  </si>
  <si>
    <t>12,1,10</t>
  </si>
  <si>
    <t>18,7,26</t>
  </si>
  <si>
    <t>15,00,07</t>
  </si>
  <si>
    <t>17,0,20</t>
  </si>
  <si>
    <t>31,00,16</t>
  </si>
  <si>
    <t>31,00,17</t>
  </si>
  <si>
    <t>29,05,28</t>
  </si>
  <si>
    <t xml:space="preserve">Обновленка </t>
  </si>
  <si>
    <t>модератор30%</t>
  </si>
  <si>
    <t>эксперт 35%</t>
  </si>
  <si>
    <t>исследователь40%</t>
  </si>
  <si>
    <t>34,0,08</t>
  </si>
  <si>
    <t>10,00,00</t>
  </si>
  <si>
    <t>35,00,18</t>
  </si>
  <si>
    <t>8,00,00</t>
  </si>
  <si>
    <t>28,0,9</t>
  </si>
  <si>
    <t>25,02,15</t>
  </si>
  <si>
    <t>10,0,0</t>
  </si>
  <si>
    <t>10,2,26</t>
  </si>
  <si>
    <t>36,00,00</t>
  </si>
  <si>
    <t>26,0,0</t>
  </si>
  <si>
    <t>18,0,0</t>
  </si>
  <si>
    <t xml:space="preserve">высшая </t>
  </si>
  <si>
    <t>24,0,0</t>
  </si>
  <si>
    <t>15,0,0</t>
  </si>
  <si>
    <t>17,0,1</t>
  </si>
  <si>
    <t xml:space="preserve">вторая </t>
  </si>
  <si>
    <t>1,0,1</t>
  </si>
  <si>
    <t>21,0,0</t>
  </si>
  <si>
    <t>29,6,16</t>
  </si>
  <si>
    <t>32,4,0</t>
  </si>
  <si>
    <t>графика и проек</t>
  </si>
  <si>
    <t>18,01,0</t>
  </si>
  <si>
    <t>20,4,0</t>
  </si>
  <si>
    <t>6,0,1</t>
  </si>
  <si>
    <t>русский язык</t>
  </si>
  <si>
    <t xml:space="preserve">музыка </t>
  </si>
  <si>
    <t xml:space="preserve">клас рук </t>
  </si>
  <si>
    <t>24,2,5</t>
  </si>
  <si>
    <t>8,1,2</t>
  </si>
  <si>
    <t>18,07,26</t>
  </si>
  <si>
    <t>1,3,0</t>
  </si>
  <si>
    <t>18,0,0,</t>
  </si>
  <si>
    <t>4,0,0</t>
  </si>
  <si>
    <t>17,00,10</t>
  </si>
  <si>
    <t>26,00,12</t>
  </si>
  <si>
    <t>26,02,22</t>
  </si>
  <si>
    <t>4,01,0</t>
  </si>
  <si>
    <t>пед.ст</t>
  </si>
  <si>
    <t>часы</t>
  </si>
  <si>
    <t>сумма</t>
  </si>
  <si>
    <t>пед. Ст</t>
  </si>
  <si>
    <t>24,00,11</t>
  </si>
  <si>
    <t>9,00,00</t>
  </si>
  <si>
    <t>24,00,00</t>
  </si>
  <si>
    <t>38,00,16</t>
  </si>
  <si>
    <t>14,01,22</t>
  </si>
  <si>
    <t>психолог</t>
  </si>
  <si>
    <t>B2-3</t>
  </si>
  <si>
    <t xml:space="preserve">на  1 сентября  2019 года </t>
  </si>
  <si>
    <t xml:space="preserve">   на  1 сентября  2019 года </t>
  </si>
  <si>
    <t>Инклюзивные часы</t>
  </si>
  <si>
    <t>Инклюзивные 40%</t>
  </si>
  <si>
    <t>Инклюзив 40%</t>
  </si>
  <si>
    <t>5,0,0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</si>
</sst>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4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ntique Olive"/>
      <family val="2"/>
    </font>
    <font>
      <sz val="7"/>
      <name val="Antique Olive"/>
      <family val="2"/>
    </font>
    <font>
      <b/>
      <sz val="10"/>
      <name val="Antique Olive"/>
      <charset val="204"/>
    </font>
    <font>
      <sz val="10"/>
      <name val="Antique Olive"/>
      <family val="2"/>
    </font>
    <font>
      <sz val="10"/>
      <name val="Arial"/>
      <family val="2"/>
      <charset val="204"/>
    </font>
    <font>
      <sz val="8"/>
      <name val="Arial Cyr"/>
      <charset val="204"/>
    </font>
    <font>
      <sz val="9"/>
      <name val="Antique Olive"/>
      <family val="2"/>
    </font>
    <font>
      <b/>
      <sz val="11"/>
      <color indexed="8"/>
      <name val="Calibri"/>
      <family val="2"/>
      <charset val="204"/>
    </font>
    <font>
      <b/>
      <sz val="8"/>
      <name val="Arial"/>
      <family val="2"/>
    </font>
    <font>
      <b/>
      <sz val="8"/>
      <name val="Antique Olive"/>
      <family val="2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ntique Olive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1"/>
      <name val="Times New Roman"/>
      <family val="1"/>
      <charset val="204"/>
    </font>
    <font>
      <b/>
      <i/>
      <sz val="8"/>
      <name val="Antique Olive"/>
      <family val="2"/>
    </font>
    <font>
      <b/>
      <i/>
      <sz val="8"/>
      <name val="Arial Cyr"/>
      <charset val="204"/>
    </font>
    <font>
      <b/>
      <i/>
      <sz val="8"/>
      <name val="Arial"/>
      <family val="2"/>
      <charset val="204"/>
    </font>
    <font>
      <b/>
      <i/>
      <sz val="8"/>
      <name val="Calibri"/>
      <family val="2"/>
      <charset val="204"/>
    </font>
    <font>
      <b/>
      <i/>
      <sz val="11"/>
      <name val="Calibri"/>
      <family val="2"/>
      <charset val="204"/>
    </font>
    <font>
      <sz val="7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8"/>
      <name val="Calibri"/>
      <family val="2"/>
      <charset val="204"/>
    </font>
    <font>
      <sz val="10"/>
      <name val="Antique Olive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theme="1"/>
      <name val="Antique Olive"/>
      <family val="2"/>
    </font>
    <font>
      <b/>
      <sz val="10"/>
      <color theme="1"/>
      <name val="Antique Olive"/>
      <charset val="204"/>
    </font>
    <font>
      <sz val="8"/>
      <color theme="1"/>
      <name val="Antique Olive"/>
      <family val="2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ntique Olive"/>
      <family val="2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8"/>
      <color theme="1"/>
      <name val="Antique Olive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36" fillId="0" borderId="0"/>
    <xf numFmtId="43" fontId="1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6" xfId="0" applyFont="1" applyFill="1" applyBorder="1"/>
    <xf numFmtId="0" fontId="3" fillId="0" borderId="0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1" fontId="3" fillId="2" borderId="0" xfId="0" applyNumberFormat="1" applyFont="1" applyFill="1" applyBorder="1"/>
    <xf numFmtId="0" fontId="4" fillId="2" borderId="0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8" fillId="2" borderId="0" xfId="0" applyFont="1" applyFill="1" applyBorder="1"/>
    <xf numFmtId="0" fontId="2" fillId="0" borderId="0" xfId="1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/>
    <xf numFmtId="0" fontId="14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0" xfId="0" applyFont="1" applyFill="1" applyBorder="1"/>
    <xf numFmtId="1" fontId="3" fillId="0" borderId="0" xfId="0" applyNumberFormat="1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21" fillId="0" borderId="0" xfId="0" applyFont="1" applyFill="1"/>
    <xf numFmtId="0" fontId="7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/>
    <xf numFmtId="9" fontId="2" fillId="0" borderId="0" xfId="1" applyNumberFormat="1" applyFont="1" applyFill="1"/>
    <xf numFmtId="1" fontId="7" fillId="0" borderId="6" xfId="1" applyNumberFormat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 vertical="center" wrapText="1"/>
    </xf>
    <xf numFmtId="9" fontId="10" fillId="0" borderId="6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/>
    </xf>
    <xf numFmtId="164" fontId="16" fillId="0" borderId="6" xfId="1" applyNumberFormat="1" applyFont="1" applyFill="1" applyBorder="1" applyAlignment="1">
      <alignment horizontal="center" vertical="center" wrapText="1"/>
    </xf>
    <xf numFmtId="1" fontId="16" fillId="0" borderId="6" xfId="1" applyNumberFormat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1" fontId="16" fillId="0" borderId="6" xfId="1" applyNumberFormat="1" applyFont="1" applyFill="1" applyBorder="1" applyAlignment="1">
      <alignment horizontal="center" vertical="center" wrapText="1"/>
    </xf>
    <xf numFmtId="9" fontId="18" fillId="0" borderId="6" xfId="1" applyNumberFormat="1" applyFont="1" applyFill="1" applyBorder="1" applyAlignment="1">
      <alignment horizontal="center" vertical="center" wrapText="1"/>
    </xf>
    <xf numFmtId="1" fontId="18" fillId="0" borderId="6" xfId="1" applyNumberFormat="1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/>
    </xf>
    <xf numFmtId="1" fontId="18" fillId="0" borderId="6" xfId="1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9" fontId="16" fillId="0" borderId="6" xfId="1" applyNumberFormat="1" applyFont="1" applyFill="1" applyBorder="1" applyAlignment="1">
      <alignment horizontal="center" vertical="center" wrapText="1"/>
    </xf>
    <xf numFmtId="1" fontId="16" fillId="0" borderId="6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0" fillId="0" borderId="0" xfId="0" applyFont="1" applyFill="1"/>
    <xf numFmtId="0" fontId="14" fillId="0" borderId="0" xfId="0" applyFont="1" applyFill="1"/>
    <xf numFmtId="0" fontId="13" fillId="0" borderId="0" xfId="0" applyFont="1" applyFill="1"/>
    <xf numFmtId="0" fontId="23" fillId="0" borderId="0" xfId="0" applyFont="1" applyFill="1"/>
    <xf numFmtId="0" fontId="25" fillId="0" borderId="0" xfId="1" applyFont="1" applyFill="1"/>
    <xf numFmtId="0" fontId="26" fillId="0" borderId="6" xfId="1" applyFont="1" applyFill="1" applyBorder="1" applyAlignment="1">
      <alignment horizontal="center" vertical="center"/>
    </xf>
    <xf numFmtId="0" fontId="27" fillId="0" borderId="0" xfId="0" applyFont="1" applyFill="1"/>
    <xf numFmtId="0" fontId="28" fillId="0" borderId="0" xfId="0" applyFont="1" applyFill="1"/>
    <xf numFmtId="1" fontId="14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/>
    <xf numFmtId="0" fontId="16" fillId="0" borderId="6" xfId="0" applyFont="1" applyFill="1" applyBorder="1"/>
    <xf numFmtId="2" fontId="18" fillId="0" borderId="6" xfId="1" applyNumberFormat="1" applyFont="1" applyFill="1" applyBorder="1" applyAlignment="1">
      <alignment horizontal="center" vertical="center"/>
    </xf>
    <xf numFmtId="9" fontId="18" fillId="0" borderId="6" xfId="1" applyNumberFormat="1" applyFont="1" applyFill="1" applyBorder="1" applyAlignment="1">
      <alignment horizontal="center" vertical="center"/>
    </xf>
    <xf numFmtId="0" fontId="17" fillId="2" borderId="6" xfId="0" applyFont="1" applyFill="1" applyBorder="1"/>
    <xf numFmtId="2" fontId="17" fillId="2" borderId="6" xfId="0" applyNumberFormat="1" applyFont="1" applyFill="1" applyBorder="1" applyAlignment="1">
      <alignment horizontal="center"/>
    </xf>
    <xf numFmtId="1" fontId="17" fillId="2" borderId="6" xfId="0" applyNumberFormat="1" applyFont="1" applyFill="1" applyBorder="1" applyAlignment="1">
      <alignment horizontal="center"/>
    </xf>
    <xf numFmtId="0" fontId="18" fillId="2" borderId="0" xfId="0" applyFont="1" applyFill="1" applyBorder="1"/>
    <xf numFmtId="0" fontId="18" fillId="0" borderId="0" xfId="0" applyFont="1"/>
    <xf numFmtId="0" fontId="18" fillId="2" borderId="0" xfId="0" applyFont="1" applyFill="1"/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31" fillId="0" borderId="6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center" vertical="center"/>
    </xf>
    <xf numFmtId="164" fontId="31" fillId="0" borderId="6" xfId="0" applyNumberFormat="1" applyFont="1" applyFill="1" applyBorder="1" applyAlignment="1">
      <alignment horizontal="center" vertical="center"/>
    </xf>
    <xf numFmtId="1" fontId="31" fillId="0" borderId="6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/>
    <xf numFmtId="0" fontId="35" fillId="0" borderId="0" xfId="1" applyFont="1" applyFill="1"/>
    <xf numFmtId="0" fontId="35" fillId="0" borderId="0" xfId="1" applyFont="1" applyFill="1" applyAlignment="1">
      <alignment horizontal="left"/>
    </xf>
    <xf numFmtId="0" fontId="35" fillId="0" borderId="0" xfId="1" applyFont="1" applyFill="1" applyAlignment="1">
      <alignment horizontal="center"/>
    </xf>
    <xf numFmtId="9" fontId="35" fillId="0" borderId="0" xfId="1" applyNumberFormat="1" applyFont="1" applyFill="1"/>
    <xf numFmtId="0" fontId="4" fillId="0" borderId="0" xfId="1" applyFont="1" applyFill="1"/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31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9" fillId="0" borderId="0" xfId="0" applyFont="1" applyFill="1"/>
    <xf numFmtId="0" fontId="39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2" fillId="0" borderId="6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41" fillId="0" borderId="0" xfId="0" applyFont="1" applyFill="1" applyBorder="1"/>
    <xf numFmtId="0" fontId="44" fillId="0" borderId="0" xfId="0" applyFont="1" applyFill="1" applyBorder="1"/>
    <xf numFmtId="0" fontId="45" fillId="0" borderId="0" xfId="0" applyFont="1" applyFill="1" applyBorder="1"/>
    <xf numFmtId="0" fontId="0" fillId="0" borderId="0" xfId="0" applyFont="1" applyFill="1" applyBorder="1"/>
    <xf numFmtId="1" fontId="20" fillId="0" borderId="0" xfId="0" applyNumberFormat="1" applyFont="1" applyFill="1"/>
    <xf numFmtId="0" fontId="18" fillId="0" borderId="6" xfId="1" applyFont="1" applyFill="1" applyBorder="1" applyAlignment="1">
      <alignment horizontal="center" vertical="center" wrapText="1"/>
    </xf>
    <xf numFmtId="1" fontId="2" fillId="0" borderId="0" xfId="1" applyNumberFormat="1" applyFont="1" applyFill="1" applyBorder="1"/>
    <xf numFmtId="0" fontId="18" fillId="0" borderId="0" xfId="1" applyFont="1" applyFill="1" applyBorder="1" applyAlignment="1">
      <alignment horizontal="center" vertical="center" wrapText="1"/>
    </xf>
    <xf numFmtId="1" fontId="18" fillId="0" borderId="0" xfId="1" applyNumberFormat="1" applyFont="1" applyFill="1" applyBorder="1" applyAlignment="1">
      <alignment horizontal="center" vertical="center"/>
    </xf>
    <xf numFmtId="10" fontId="16" fillId="0" borderId="0" xfId="1" applyNumberFormat="1" applyFont="1" applyFill="1" applyBorder="1" applyAlignment="1">
      <alignment horizontal="center" vertical="center" wrapText="1"/>
    </xf>
    <xf numFmtId="0" fontId="16" fillId="0" borderId="6" xfId="1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/>
    <xf numFmtId="0" fontId="21" fillId="0" borderId="6" xfId="0" applyNumberFormat="1" applyFont="1" applyFill="1" applyBorder="1"/>
    <xf numFmtId="0" fontId="16" fillId="0" borderId="5" xfId="2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2" fontId="16" fillId="0" borderId="6" xfId="1" applyNumberFormat="1" applyFont="1" applyFill="1" applyBorder="1" applyAlignment="1">
      <alignment horizontal="center" vertical="center" wrapText="1"/>
    </xf>
    <xf numFmtId="1" fontId="21" fillId="0" borderId="6" xfId="0" applyNumberFormat="1" applyFont="1" applyFill="1" applyBorder="1"/>
    <xf numFmtId="0" fontId="16" fillId="0" borderId="6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2" fontId="16" fillId="0" borderId="6" xfId="1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8" fillId="0" borderId="6" xfId="1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1" fontId="42" fillId="0" borderId="6" xfId="0" applyNumberFormat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9" fontId="11" fillId="0" borderId="6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21" fillId="0" borderId="6" xfId="0" applyNumberFormat="1" applyFont="1" applyFill="1" applyBorder="1"/>
    <xf numFmtId="1" fontId="16" fillId="0" borderId="0" xfId="1" applyNumberFormat="1" applyFont="1" applyFill="1" applyBorder="1" applyAlignment="1">
      <alignment horizontal="center" vertical="center" wrapText="1"/>
    </xf>
    <xf numFmtId="1" fontId="2" fillId="0" borderId="6" xfId="1" applyNumberFormat="1" applyFont="1" applyFill="1" applyBorder="1" applyAlignment="1">
      <alignment horizontal="center"/>
    </xf>
    <xf numFmtId="0" fontId="47" fillId="0" borderId="0" xfId="0" applyFont="1" applyFill="1"/>
    <xf numFmtId="0" fontId="47" fillId="0" borderId="6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/>
    <xf numFmtId="1" fontId="2" fillId="0" borderId="0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6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9" fontId="11" fillId="0" borderId="6" xfId="1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49" fontId="18" fillId="0" borderId="6" xfId="1" applyNumberFormat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24" fillId="0" borderId="1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7" fillId="0" borderId="6" xfId="0" applyFont="1" applyFill="1" applyBorder="1" applyAlignment="1">
      <alignment horizontal="center"/>
    </xf>
    <xf numFmtId="0" fontId="19" fillId="0" borderId="6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9" fontId="12" fillId="2" borderId="1" xfId="0" applyNumberFormat="1" applyFont="1" applyFill="1" applyBorder="1" applyAlignment="1">
      <alignment horizontal="center" wrapText="1"/>
    </xf>
    <xf numFmtId="9" fontId="12" fillId="2" borderId="2" xfId="0" applyNumberFormat="1" applyFont="1" applyFill="1" applyBorder="1" applyAlignment="1">
      <alignment horizontal="center" wrapText="1"/>
    </xf>
    <xf numFmtId="9" fontId="12" fillId="2" borderId="3" xfId="0" applyNumberFormat="1" applyFont="1" applyFill="1" applyBorder="1" applyAlignment="1">
      <alignment horizontal="center" wrapText="1"/>
    </xf>
    <xf numFmtId="0" fontId="18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/>
    </xf>
    <xf numFmtId="0" fontId="10" fillId="0" borderId="6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8"/>
  <sheetViews>
    <sheetView view="pageBreakPreview" topLeftCell="A66" zoomScale="90" zoomScaleNormal="85" zoomScaleSheetLayoutView="90" workbookViewId="0">
      <selection activeCell="B66" sqref="B1:B1048576"/>
    </sheetView>
  </sheetViews>
  <sheetFormatPr defaultRowHeight="15"/>
  <cols>
    <col min="1" max="1" width="3.85546875" style="66" customWidth="1"/>
    <col min="2" max="2" width="16.28515625" style="37" customWidth="1"/>
    <col min="3" max="3" width="10" style="37" customWidth="1"/>
    <col min="4" max="4" width="7.140625" style="37" customWidth="1"/>
    <col min="5" max="5" width="8.7109375" style="37" customWidth="1"/>
    <col min="6" max="6" width="7.5703125" style="37" customWidth="1"/>
    <col min="7" max="7" width="8.5703125" style="37" customWidth="1"/>
    <col min="8" max="8" width="9" style="37" customWidth="1"/>
    <col min="9" max="9" width="6.5703125" style="37" customWidth="1"/>
    <col min="10" max="10" width="4.140625" style="37" customWidth="1"/>
    <col min="11" max="11" width="8.28515625" style="37" customWidth="1"/>
    <col min="12" max="12" width="7" style="37" customWidth="1"/>
    <col min="13" max="13" width="6.140625" style="37" customWidth="1"/>
    <col min="14" max="14" width="6.7109375" style="37" customWidth="1"/>
    <col min="15" max="15" width="8.85546875" style="37" customWidth="1"/>
    <col min="16" max="16" width="9.42578125" style="37" customWidth="1"/>
    <col min="17" max="17" width="7.85546875" style="37" customWidth="1"/>
    <col min="18" max="18" width="11.42578125" style="37" bestFit="1" customWidth="1"/>
    <col min="19" max="19" width="7.7109375" style="37" customWidth="1"/>
    <col min="20" max="21" width="7.28515625" style="37" customWidth="1"/>
    <col min="22" max="22" width="8.7109375" style="37" customWidth="1"/>
    <col min="23" max="25" width="7.7109375" style="37" customWidth="1"/>
    <col min="26" max="27" width="8" style="37" customWidth="1"/>
    <col min="28" max="28" width="6.85546875" style="37" customWidth="1"/>
    <col min="29" max="29" width="6.7109375" style="37" customWidth="1"/>
    <col min="30" max="30" width="6.5703125" style="37" customWidth="1"/>
    <col min="31" max="31" width="7.85546875" style="37" customWidth="1"/>
    <col min="32" max="32" width="7.5703125" style="37" customWidth="1"/>
    <col min="33" max="33" width="6.28515625" style="37" customWidth="1"/>
    <col min="34" max="34" width="7.28515625" style="37" customWidth="1"/>
    <col min="35" max="35" width="7.7109375" style="37" customWidth="1"/>
    <col min="36" max="36" width="8.140625" style="37" customWidth="1"/>
    <col min="37" max="37" width="7.5703125" style="37" customWidth="1"/>
    <col min="38" max="38" width="8.28515625" style="37" customWidth="1"/>
    <col min="39" max="39" width="6.7109375" style="37" customWidth="1"/>
    <col min="40" max="40" width="7.140625" style="37" customWidth="1"/>
    <col min="41" max="41" width="8" style="37" customWidth="1"/>
    <col min="42" max="42" width="8.7109375" style="37" customWidth="1"/>
    <col min="43" max="43" width="7.42578125" style="37" customWidth="1"/>
    <col min="44" max="45" width="10.7109375" style="37" customWidth="1"/>
    <col min="46" max="48" width="9" style="37" hidden="1" customWidth="1"/>
    <col min="49" max="49" width="6.5703125" style="37" customWidth="1"/>
    <col min="50" max="50" width="7.5703125" style="37" customWidth="1"/>
    <col min="51" max="51" width="11.7109375" style="37" customWidth="1"/>
    <col min="52" max="52" width="7.140625" style="37" customWidth="1"/>
    <col min="53" max="53" width="6.7109375" style="37" customWidth="1"/>
    <col min="54" max="54" width="9" style="37" customWidth="1"/>
    <col min="55" max="55" width="7.28515625" style="37" customWidth="1"/>
    <col min="56" max="56" width="6.85546875" style="37" customWidth="1"/>
    <col min="57" max="57" width="9.28515625" style="37" customWidth="1"/>
    <col min="58" max="58" width="7.5703125" style="37" customWidth="1"/>
    <col min="59" max="59" width="7" style="37" customWidth="1"/>
    <col min="60" max="60" width="9" style="37" customWidth="1"/>
    <col min="61" max="61" width="17.7109375" style="37" customWidth="1"/>
    <col min="62" max="16384" width="9.140625" style="37"/>
  </cols>
  <sheetData>
    <row r="1" spans="1:60">
      <c r="A1" s="63"/>
      <c r="B1" s="40"/>
      <c r="C1" s="40"/>
      <c r="D1" s="39"/>
      <c r="E1" s="40"/>
      <c r="F1" s="20"/>
      <c r="G1" s="40"/>
      <c r="H1" s="40"/>
      <c r="I1" s="40"/>
      <c r="J1" s="41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38"/>
      <c r="AH1" s="38"/>
      <c r="AI1" s="38"/>
      <c r="AJ1" s="204" t="s">
        <v>0</v>
      </c>
      <c r="AK1" s="205"/>
      <c r="AL1" s="205"/>
      <c r="AM1" s="205"/>
      <c r="AN1" s="206"/>
      <c r="AO1" s="42">
        <v>10</v>
      </c>
      <c r="AP1" s="167">
        <v>10</v>
      </c>
      <c r="AQ1" s="167">
        <v>5</v>
      </c>
      <c r="AR1" s="167">
        <f t="shared" ref="AR1:AR6" si="0">AO1+AP1+AQ1</f>
        <v>25</v>
      </c>
      <c r="AS1" s="126"/>
      <c r="AT1" s="126"/>
      <c r="AU1" s="126"/>
      <c r="AV1" s="126"/>
      <c r="AW1" s="126"/>
      <c r="AX1" s="126"/>
    </row>
    <row r="2" spans="1:60">
      <c r="A2" s="63"/>
      <c r="B2" s="214" t="s">
        <v>149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38"/>
      <c r="AH2" s="38"/>
      <c r="AI2" s="38"/>
      <c r="AJ2" s="204" t="s">
        <v>1</v>
      </c>
      <c r="AK2" s="205"/>
      <c r="AL2" s="205"/>
      <c r="AM2" s="205"/>
      <c r="AN2" s="206"/>
      <c r="AO2" s="42">
        <v>10</v>
      </c>
      <c r="AP2" s="167">
        <v>10</v>
      </c>
      <c r="AQ2" s="167">
        <v>5</v>
      </c>
      <c r="AR2" s="167">
        <f t="shared" si="0"/>
        <v>25</v>
      </c>
      <c r="AS2" s="126"/>
      <c r="AT2" s="126"/>
      <c r="AU2" s="126"/>
      <c r="AV2" s="126"/>
      <c r="AW2" s="126"/>
      <c r="AX2" s="126"/>
    </row>
    <row r="3" spans="1:60">
      <c r="A3" s="63"/>
      <c r="B3" s="99"/>
      <c r="C3" s="99"/>
      <c r="D3" s="214" t="s">
        <v>151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99"/>
      <c r="AE3" s="99"/>
      <c r="AF3" s="99"/>
      <c r="AG3" s="38"/>
      <c r="AH3" s="38"/>
      <c r="AI3" s="38"/>
      <c r="AJ3" s="204" t="s">
        <v>2</v>
      </c>
      <c r="AK3" s="205"/>
      <c r="AL3" s="205"/>
      <c r="AM3" s="205"/>
      <c r="AN3" s="206"/>
      <c r="AO3" s="42">
        <v>309</v>
      </c>
      <c r="AP3" s="167">
        <v>438</v>
      </c>
      <c r="AQ3" s="167">
        <v>215</v>
      </c>
      <c r="AR3" s="167">
        <f t="shared" si="0"/>
        <v>962</v>
      </c>
      <c r="AS3" s="126"/>
      <c r="AT3" s="126"/>
      <c r="AU3" s="126"/>
      <c r="AV3" s="126"/>
      <c r="AW3" s="126"/>
      <c r="AX3" s="126"/>
    </row>
    <row r="4" spans="1:60">
      <c r="A4" s="63"/>
      <c r="B4" s="99"/>
      <c r="C4" s="99"/>
      <c r="D4" s="101"/>
      <c r="E4" s="99"/>
      <c r="F4" s="100"/>
      <c r="G4" s="99"/>
      <c r="H4" s="99"/>
      <c r="I4" s="99"/>
      <c r="J4" s="102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38"/>
      <c r="AH4" s="38"/>
      <c r="AI4" s="38"/>
      <c r="AJ4" s="204" t="s">
        <v>3</v>
      </c>
      <c r="AK4" s="205"/>
      <c r="AL4" s="205"/>
      <c r="AM4" s="205"/>
      <c r="AN4" s="206"/>
      <c r="AO4" s="42">
        <f>AO6+AO5</f>
        <v>8</v>
      </c>
      <c r="AP4" s="42">
        <f t="shared" ref="AP4:AR4" si="1">AP6+AP5</f>
        <v>52</v>
      </c>
      <c r="AQ4" s="42">
        <f t="shared" si="1"/>
        <v>16</v>
      </c>
      <c r="AR4" s="42">
        <f t="shared" si="1"/>
        <v>76</v>
      </c>
      <c r="AS4" s="126"/>
      <c r="AT4" s="126"/>
      <c r="AU4" s="126"/>
      <c r="AV4" s="126"/>
      <c r="AW4" s="126"/>
      <c r="AX4" s="126"/>
    </row>
    <row r="5" spans="1:60">
      <c r="A5" s="63"/>
      <c r="B5" s="99"/>
      <c r="C5" s="103" t="s">
        <v>150</v>
      </c>
      <c r="D5" s="101"/>
      <c r="E5" s="99"/>
      <c r="F5" s="100"/>
      <c r="G5" s="99"/>
      <c r="H5" s="99"/>
      <c r="I5" s="99"/>
      <c r="J5" s="102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38"/>
      <c r="AH5" s="38"/>
      <c r="AI5" s="38"/>
      <c r="AJ5" s="204" t="s">
        <v>4</v>
      </c>
      <c r="AK5" s="205"/>
      <c r="AL5" s="205"/>
      <c r="AM5" s="205"/>
      <c r="AN5" s="206"/>
      <c r="AO5" s="42"/>
      <c r="AP5" s="167">
        <v>32</v>
      </c>
      <c r="AQ5" s="167">
        <v>6</v>
      </c>
      <c r="AR5" s="167">
        <f t="shared" si="0"/>
        <v>38</v>
      </c>
      <c r="AS5" s="126"/>
      <c r="AT5" s="126"/>
      <c r="AU5" s="126"/>
      <c r="AV5" s="126"/>
      <c r="AW5" s="126"/>
      <c r="AX5" s="126"/>
    </row>
    <row r="6" spans="1:60">
      <c r="A6" s="63"/>
      <c r="B6" s="40"/>
      <c r="C6" s="40"/>
      <c r="D6" s="39"/>
      <c r="E6" s="40"/>
      <c r="F6" s="20"/>
      <c r="G6" s="40"/>
      <c r="H6" s="40"/>
      <c r="I6" s="40"/>
      <c r="J6" s="41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38"/>
      <c r="AH6" s="38"/>
      <c r="AI6" s="38"/>
      <c r="AJ6" s="204" t="s">
        <v>5</v>
      </c>
      <c r="AK6" s="205"/>
      <c r="AL6" s="205"/>
      <c r="AM6" s="205"/>
      <c r="AN6" s="206"/>
      <c r="AO6" s="42">
        <v>8</v>
      </c>
      <c r="AP6" s="167">
        <v>20</v>
      </c>
      <c r="AQ6" s="167">
        <v>10</v>
      </c>
      <c r="AR6" s="167">
        <f t="shared" si="0"/>
        <v>38</v>
      </c>
      <c r="AS6" s="126"/>
      <c r="AT6" s="126"/>
      <c r="AU6" s="126"/>
      <c r="AV6" s="126"/>
      <c r="AW6" s="126"/>
      <c r="AX6" s="126"/>
    </row>
    <row r="7" spans="1:60" s="168" customFormat="1" ht="15" customHeight="1">
      <c r="A7" s="207" t="s">
        <v>6</v>
      </c>
      <c r="B7" s="203" t="s">
        <v>7</v>
      </c>
      <c r="C7" s="196" t="s">
        <v>8</v>
      </c>
      <c r="D7" s="210" t="s">
        <v>9</v>
      </c>
      <c r="E7" s="155" t="s">
        <v>10</v>
      </c>
      <c r="F7" s="211" t="s">
        <v>107</v>
      </c>
      <c r="G7" s="196" t="s">
        <v>68</v>
      </c>
      <c r="H7" s="196" t="s">
        <v>12</v>
      </c>
      <c r="I7" s="194" t="s">
        <v>144</v>
      </c>
      <c r="J7" s="154"/>
      <c r="K7" s="151" t="s">
        <v>13</v>
      </c>
      <c r="L7" s="196" t="s">
        <v>14</v>
      </c>
      <c r="M7" s="196"/>
      <c r="N7" s="196"/>
      <c r="O7" s="196" t="s">
        <v>15</v>
      </c>
      <c r="P7" s="196"/>
      <c r="Q7" s="196"/>
      <c r="R7" s="200" t="s">
        <v>16</v>
      </c>
      <c r="S7" s="150"/>
      <c r="T7" s="150"/>
      <c r="U7" s="197" t="s">
        <v>213</v>
      </c>
      <c r="V7" s="197" t="s">
        <v>214</v>
      </c>
      <c r="W7" s="193" t="s">
        <v>17</v>
      </c>
      <c r="X7" s="193"/>
      <c r="Y7" s="193"/>
      <c r="Z7" s="193"/>
      <c r="AA7" s="193"/>
      <c r="AB7" s="193"/>
      <c r="AC7" s="200" t="s">
        <v>18</v>
      </c>
      <c r="AD7" s="200"/>
      <c r="AE7" s="200"/>
      <c r="AF7" s="200"/>
      <c r="AG7" s="200"/>
      <c r="AH7" s="200"/>
      <c r="AI7" s="203" t="s">
        <v>19</v>
      </c>
      <c r="AJ7" s="203"/>
      <c r="AK7" s="203"/>
      <c r="AL7" s="203"/>
      <c r="AM7" s="203"/>
      <c r="AN7" s="203"/>
      <c r="AO7" s="202" t="s">
        <v>20</v>
      </c>
      <c r="AP7" s="202" t="s">
        <v>21</v>
      </c>
      <c r="AQ7" s="202" t="s">
        <v>22</v>
      </c>
      <c r="AR7" s="202" t="s">
        <v>23</v>
      </c>
      <c r="AS7" s="127"/>
      <c r="AT7" s="127"/>
      <c r="AU7" s="127"/>
      <c r="AV7" s="127"/>
      <c r="AW7" s="215" t="s">
        <v>159</v>
      </c>
      <c r="AX7" s="215"/>
      <c r="AY7" s="215"/>
      <c r="AZ7" s="215" t="s">
        <v>160</v>
      </c>
      <c r="BA7" s="215"/>
      <c r="BB7" s="215"/>
      <c r="BC7" s="215" t="s">
        <v>161</v>
      </c>
      <c r="BD7" s="215"/>
      <c r="BE7" s="215"/>
      <c r="BF7" s="215" t="s">
        <v>162</v>
      </c>
      <c r="BG7" s="215"/>
      <c r="BH7" s="215"/>
    </row>
    <row r="8" spans="1:60" s="168" customFormat="1" ht="20.25" customHeight="1">
      <c r="A8" s="208"/>
      <c r="B8" s="203"/>
      <c r="C8" s="196"/>
      <c r="D8" s="210"/>
      <c r="E8" s="152" t="s">
        <v>24</v>
      </c>
      <c r="F8" s="212"/>
      <c r="G8" s="196"/>
      <c r="H8" s="196"/>
      <c r="I8" s="191"/>
      <c r="J8" s="195" t="s">
        <v>13</v>
      </c>
      <c r="K8" s="151" t="s">
        <v>26</v>
      </c>
      <c r="L8" s="196" t="s">
        <v>27</v>
      </c>
      <c r="M8" s="196" t="s">
        <v>28</v>
      </c>
      <c r="N8" s="196" t="s">
        <v>29</v>
      </c>
      <c r="O8" s="196" t="s">
        <v>27</v>
      </c>
      <c r="P8" s="196" t="s">
        <v>28</v>
      </c>
      <c r="Q8" s="196" t="s">
        <v>29</v>
      </c>
      <c r="R8" s="200"/>
      <c r="S8" s="197" t="s">
        <v>69</v>
      </c>
      <c r="T8" s="197" t="s">
        <v>70</v>
      </c>
      <c r="U8" s="198"/>
      <c r="V8" s="198"/>
      <c r="W8" s="193"/>
      <c r="X8" s="193"/>
      <c r="Y8" s="193"/>
      <c r="Z8" s="193"/>
      <c r="AA8" s="193"/>
      <c r="AB8" s="193"/>
      <c r="AC8" s="200"/>
      <c r="AD8" s="200"/>
      <c r="AE8" s="200"/>
      <c r="AF8" s="200"/>
      <c r="AG8" s="200"/>
      <c r="AH8" s="200"/>
      <c r="AI8" s="203"/>
      <c r="AJ8" s="203"/>
      <c r="AK8" s="203"/>
      <c r="AL8" s="203"/>
      <c r="AM8" s="203"/>
      <c r="AN8" s="203"/>
      <c r="AO8" s="202"/>
      <c r="AP8" s="202"/>
      <c r="AQ8" s="202"/>
      <c r="AR8" s="202"/>
      <c r="AS8" s="127"/>
      <c r="AT8" s="127"/>
      <c r="AU8" s="127"/>
      <c r="AV8" s="127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</row>
    <row r="9" spans="1:60" s="168" customFormat="1">
      <c r="A9" s="208"/>
      <c r="B9" s="203"/>
      <c r="C9" s="196"/>
      <c r="D9" s="210"/>
      <c r="E9" s="191" t="s">
        <v>30</v>
      </c>
      <c r="F9" s="212"/>
      <c r="G9" s="196"/>
      <c r="H9" s="196"/>
      <c r="I9" s="191"/>
      <c r="J9" s="195"/>
      <c r="K9" s="155" t="s">
        <v>31</v>
      </c>
      <c r="L9" s="196"/>
      <c r="M9" s="196"/>
      <c r="N9" s="196"/>
      <c r="O9" s="196"/>
      <c r="P9" s="196"/>
      <c r="Q9" s="196"/>
      <c r="R9" s="200"/>
      <c r="S9" s="198"/>
      <c r="T9" s="198"/>
      <c r="U9" s="198"/>
      <c r="V9" s="198"/>
      <c r="W9" s="193" t="s">
        <v>32</v>
      </c>
      <c r="X9" s="193"/>
      <c r="Y9" s="193" t="s">
        <v>33</v>
      </c>
      <c r="Z9" s="193"/>
      <c r="AA9" s="193" t="s">
        <v>34</v>
      </c>
      <c r="AB9" s="193"/>
      <c r="AC9" s="193" t="s">
        <v>32</v>
      </c>
      <c r="AD9" s="193"/>
      <c r="AE9" s="200" t="s">
        <v>33</v>
      </c>
      <c r="AF9" s="200"/>
      <c r="AG9" s="200" t="s">
        <v>34</v>
      </c>
      <c r="AH9" s="200"/>
      <c r="AI9" s="201" t="s">
        <v>32</v>
      </c>
      <c r="AJ9" s="201"/>
      <c r="AK9" s="202" t="s">
        <v>33</v>
      </c>
      <c r="AL9" s="202"/>
      <c r="AM9" s="202" t="s">
        <v>34</v>
      </c>
      <c r="AN9" s="202"/>
      <c r="AO9" s="202"/>
      <c r="AP9" s="202"/>
      <c r="AQ9" s="202"/>
      <c r="AR9" s="202"/>
      <c r="AS9" s="127"/>
      <c r="AT9" s="127"/>
      <c r="AU9" s="127"/>
      <c r="AV9" s="127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s="168" customFormat="1">
      <c r="A10" s="209"/>
      <c r="B10" s="203"/>
      <c r="C10" s="196"/>
      <c r="D10" s="210"/>
      <c r="E10" s="192"/>
      <c r="F10" s="213"/>
      <c r="G10" s="196"/>
      <c r="H10" s="196"/>
      <c r="I10" s="192"/>
      <c r="J10" s="195"/>
      <c r="K10" s="153"/>
      <c r="L10" s="196"/>
      <c r="M10" s="196"/>
      <c r="N10" s="196"/>
      <c r="O10" s="196"/>
      <c r="P10" s="196"/>
      <c r="Q10" s="196"/>
      <c r="R10" s="200"/>
      <c r="S10" s="199"/>
      <c r="T10" s="199"/>
      <c r="U10" s="199"/>
      <c r="V10" s="199"/>
      <c r="W10" s="44">
        <v>0.5</v>
      </c>
      <c r="X10" s="44">
        <v>1</v>
      </c>
      <c r="Y10" s="44">
        <v>0.5</v>
      </c>
      <c r="Z10" s="44">
        <v>1</v>
      </c>
      <c r="AA10" s="44">
        <v>0.5</v>
      </c>
      <c r="AB10" s="44">
        <v>1</v>
      </c>
      <c r="AC10" s="44">
        <v>0.5</v>
      </c>
      <c r="AD10" s="44">
        <v>1</v>
      </c>
      <c r="AE10" s="44">
        <v>0.5</v>
      </c>
      <c r="AF10" s="44">
        <v>1</v>
      </c>
      <c r="AG10" s="44">
        <v>0.5</v>
      </c>
      <c r="AH10" s="44">
        <v>1</v>
      </c>
      <c r="AI10" s="44">
        <v>0.5</v>
      </c>
      <c r="AJ10" s="44">
        <v>1</v>
      </c>
      <c r="AK10" s="44">
        <v>0.5</v>
      </c>
      <c r="AL10" s="44">
        <v>1</v>
      </c>
      <c r="AM10" s="44">
        <v>0.5</v>
      </c>
      <c r="AN10" s="44">
        <v>1</v>
      </c>
      <c r="AO10" s="202"/>
      <c r="AP10" s="202"/>
      <c r="AQ10" s="216"/>
      <c r="AR10" s="202"/>
      <c r="AS10" s="127"/>
      <c r="AT10" s="127"/>
      <c r="AU10" s="127"/>
      <c r="AV10" s="127"/>
      <c r="AW10" s="150" t="s">
        <v>200</v>
      </c>
      <c r="AX10" s="150" t="s">
        <v>201</v>
      </c>
      <c r="AY10" s="169" t="s">
        <v>202</v>
      </c>
      <c r="AZ10" s="169" t="s">
        <v>203</v>
      </c>
      <c r="BA10" s="169" t="s">
        <v>201</v>
      </c>
      <c r="BB10" s="169" t="s">
        <v>202</v>
      </c>
      <c r="BC10" s="169" t="s">
        <v>203</v>
      </c>
      <c r="BD10" s="169" t="s">
        <v>201</v>
      </c>
      <c r="BE10" s="169" t="s">
        <v>202</v>
      </c>
      <c r="BF10" s="169" t="s">
        <v>203</v>
      </c>
      <c r="BG10" s="169" t="s">
        <v>201</v>
      </c>
      <c r="BH10" s="169" t="s">
        <v>202</v>
      </c>
    </row>
    <row r="11" spans="1:60">
      <c r="A11" s="64">
        <v>1</v>
      </c>
      <c r="B11" s="43" t="s">
        <v>5</v>
      </c>
      <c r="C11" s="45" t="s">
        <v>36</v>
      </c>
      <c r="D11" s="133" t="s">
        <v>63</v>
      </c>
      <c r="E11" s="134" t="s">
        <v>152</v>
      </c>
      <c r="F11" s="45" t="s">
        <v>43</v>
      </c>
      <c r="G11" s="46">
        <f>1/J11*(L11+M11+N11)</f>
        <v>0.5</v>
      </c>
      <c r="H11" s="45">
        <v>17697</v>
      </c>
      <c r="I11" s="45">
        <v>4.8600000000000003</v>
      </c>
      <c r="J11" s="47">
        <v>18</v>
      </c>
      <c r="K11" s="47">
        <f>H11*I11</f>
        <v>86007.420000000013</v>
      </c>
      <c r="L11" s="48"/>
      <c r="M11" s="47">
        <v>2</v>
      </c>
      <c r="N11" s="47">
        <v>7</v>
      </c>
      <c r="O11" s="47">
        <f t="shared" ref="O11:O63" si="2">K11/J11*L11</f>
        <v>0</v>
      </c>
      <c r="P11" s="49">
        <f t="shared" ref="P11:P63" si="3">K11/J11*M11</f>
        <v>9556.380000000001</v>
      </c>
      <c r="Q11" s="49">
        <f t="shared" ref="Q11:Q63" si="4">K11/J11*N11</f>
        <v>33447.33</v>
      </c>
      <c r="R11" s="47">
        <f t="shared" ref="R11:R63" si="5">(O11+P11+Q11)*0.25</f>
        <v>10750.927500000002</v>
      </c>
      <c r="S11" s="47"/>
      <c r="T11" s="47"/>
      <c r="U11" s="47">
        <v>5</v>
      </c>
      <c r="V11" s="47">
        <f>17697*40%/18*U11</f>
        <v>1966.3333333333333</v>
      </c>
      <c r="W11" s="45"/>
      <c r="X11" s="47"/>
      <c r="Y11" s="47"/>
      <c r="Z11" s="45"/>
      <c r="AA11" s="45"/>
      <c r="AB11" s="45"/>
      <c r="AC11" s="47"/>
      <c r="AD11" s="47">
        <f t="shared" ref="AD11:AD13" si="6">H11*20%/J11*X11</f>
        <v>0</v>
      </c>
      <c r="AE11" s="47"/>
      <c r="AF11" s="49">
        <f t="shared" ref="AF11:AF28" si="7">H11*25%/J11*Z11</f>
        <v>0</v>
      </c>
      <c r="AG11" s="50"/>
      <c r="AH11" s="49">
        <f t="shared" ref="AH11:AH47" si="8">H11*25%/J11*AB11</f>
        <v>0</v>
      </c>
      <c r="AI11" s="50"/>
      <c r="AJ11" s="50"/>
      <c r="AK11" s="50"/>
      <c r="AL11" s="51"/>
      <c r="AM11" s="50"/>
      <c r="AN11" s="50"/>
      <c r="AO11" s="150"/>
      <c r="AP11" s="150"/>
      <c r="AQ11" s="47">
        <f t="shared" ref="AQ11:AQ75" si="9">(O11+P11+Q11+R11)*0.1</f>
        <v>5375.4637500000017</v>
      </c>
      <c r="AR11" s="49">
        <f>AQ11+AP11+AO11+AN11+AL11+AJ11+AK11+AI11+AH11+AG11+AF11+AE11+AD11+AC11+T11+S11+R11+Q11+P11+O11+V11</f>
        <v>61096.434583333343</v>
      </c>
      <c r="AS11" s="166"/>
      <c r="AT11" s="129">
        <v>0.3</v>
      </c>
      <c r="AU11" s="129">
        <v>0.35</v>
      </c>
      <c r="AV11" s="129">
        <v>0.4</v>
      </c>
      <c r="AW11" s="135">
        <f>(1/18)*AX11</f>
        <v>0.22222222222222221</v>
      </c>
      <c r="AX11" s="130">
        <v>4</v>
      </c>
      <c r="AY11" s="136">
        <f>(((K11*1.25)*AT11)/J11)*AX11</f>
        <v>7167.2850000000008</v>
      </c>
      <c r="AZ11" s="132"/>
      <c r="BA11" s="132"/>
      <c r="BB11" s="132"/>
      <c r="BC11" s="132">
        <f>1/18*BD11</f>
        <v>0.5</v>
      </c>
      <c r="BD11" s="136">
        <f>L11+M11+N11</f>
        <v>9</v>
      </c>
      <c r="BE11" s="132">
        <f>((K11*AU11)/J11)*(M11+N11+L11)</f>
        <v>15051.298500000001</v>
      </c>
      <c r="BF11" s="132"/>
      <c r="BG11" s="132"/>
      <c r="BH11" s="132"/>
    </row>
    <row r="12" spans="1:60" ht="14.25" customHeight="1">
      <c r="A12" s="64">
        <v>2</v>
      </c>
      <c r="B12" s="137" t="s">
        <v>35</v>
      </c>
      <c r="C12" s="45" t="s">
        <v>36</v>
      </c>
      <c r="D12" s="133" t="s">
        <v>63</v>
      </c>
      <c r="E12" s="138" t="s">
        <v>153</v>
      </c>
      <c r="F12" s="45" t="s">
        <v>43</v>
      </c>
      <c r="G12" s="46">
        <f t="shared" ref="G12:G79" si="10">1/J12*(L12+M12+N12)</f>
        <v>0.5</v>
      </c>
      <c r="H12" s="45">
        <v>17697</v>
      </c>
      <c r="I12" s="45">
        <v>5.03</v>
      </c>
      <c r="J12" s="47">
        <v>18</v>
      </c>
      <c r="K12" s="47">
        <f t="shared" ref="K12:K79" si="11">H12*I12</f>
        <v>89015.91</v>
      </c>
      <c r="L12" s="45"/>
      <c r="M12" s="53">
        <v>9</v>
      </c>
      <c r="N12" s="47"/>
      <c r="O12" s="47">
        <f t="shared" si="2"/>
        <v>0</v>
      </c>
      <c r="P12" s="49">
        <f t="shared" si="3"/>
        <v>44507.955000000002</v>
      </c>
      <c r="Q12" s="49">
        <f t="shared" si="4"/>
        <v>0</v>
      </c>
      <c r="R12" s="47">
        <f t="shared" si="5"/>
        <v>11126.98875</v>
      </c>
      <c r="S12" s="47"/>
      <c r="T12" s="47"/>
      <c r="U12" s="47"/>
      <c r="V12" s="47">
        <f t="shared" ref="V12:V75" si="12">17697*40%/18*U12</f>
        <v>0</v>
      </c>
      <c r="W12" s="45"/>
      <c r="X12" s="47"/>
      <c r="Y12" s="47"/>
      <c r="Z12" s="45"/>
      <c r="AA12" s="45"/>
      <c r="AB12" s="45"/>
      <c r="AC12" s="47"/>
      <c r="AD12" s="47">
        <f t="shared" si="6"/>
        <v>0</v>
      </c>
      <c r="AE12" s="47"/>
      <c r="AF12" s="49">
        <f t="shared" si="7"/>
        <v>0</v>
      </c>
      <c r="AG12" s="50"/>
      <c r="AH12" s="49">
        <f t="shared" si="8"/>
        <v>0</v>
      </c>
      <c r="AI12" s="50"/>
      <c r="AJ12" s="50"/>
      <c r="AK12" s="50"/>
      <c r="AL12" s="51"/>
      <c r="AM12" s="50"/>
      <c r="AN12" s="50"/>
      <c r="AO12" s="150"/>
      <c r="AP12" s="150"/>
      <c r="AQ12" s="47">
        <f t="shared" si="9"/>
        <v>5563.4943750000011</v>
      </c>
      <c r="AR12" s="49">
        <f t="shared" ref="AR12:AR75" si="13">AQ12+AP12+AO12+AN12+AL12+AJ12+AK12+AI12+AH12+AG12+AF12+AE12+AD12+AC12+T12+S12+R12+Q12+P12+O12+V12</f>
        <v>61198.438125000001</v>
      </c>
      <c r="AS12" s="166"/>
      <c r="AT12" s="129">
        <v>0.3</v>
      </c>
      <c r="AU12" s="129">
        <v>0.35</v>
      </c>
      <c r="AV12" s="129">
        <v>0.4</v>
      </c>
      <c r="AW12" s="135">
        <f t="shared" ref="AW12:AW79" si="14">(1/18)*AX12</f>
        <v>0.5</v>
      </c>
      <c r="AX12" s="130">
        <v>9</v>
      </c>
      <c r="AY12" s="136">
        <f t="shared" ref="AY12:AY79" si="15">(((K12*1.25)*AT12)/J12)*AX12</f>
        <v>16690.483125000002</v>
      </c>
      <c r="AZ12" s="132"/>
      <c r="BA12" s="132"/>
      <c r="BB12" s="132"/>
      <c r="BC12" s="132"/>
      <c r="BD12" s="132"/>
      <c r="BE12" s="132"/>
      <c r="BF12" s="132"/>
      <c r="BG12" s="132"/>
      <c r="BH12" s="132"/>
    </row>
    <row r="13" spans="1:60">
      <c r="A13" s="64">
        <v>3</v>
      </c>
      <c r="B13" s="52" t="s">
        <v>74</v>
      </c>
      <c r="C13" s="45" t="s">
        <v>36</v>
      </c>
      <c r="D13" s="133" t="s">
        <v>63</v>
      </c>
      <c r="E13" s="138" t="s">
        <v>154</v>
      </c>
      <c r="F13" s="45" t="s">
        <v>43</v>
      </c>
      <c r="G13" s="46">
        <f t="shared" si="10"/>
        <v>0.22222222222222221</v>
      </c>
      <c r="H13" s="45">
        <v>17697</v>
      </c>
      <c r="I13" s="45">
        <v>4.95</v>
      </c>
      <c r="J13" s="47">
        <v>18</v>
      </c>
      <c r="K13" s="47">
        <f t="shared" si="11"/>
        <v>87600.150000000009</v>
      </c>
      <c r="L13" s="45"/>
      <c r="M13" s="53">
        <v>2</v>
      </c>
      <c r="N13" s="47">
        <v>2</v>
      </c>
      <c r="O13" s="47">
        <f t="shared" si="2"/>
        <v>0</v>
      </c>
      <c r="P13" s="49">
        <f t="shared" si="3"/>
        <v>9733.35</v>
      </c>
      <c r="Q13" s="49">
        <f t="shared" si="4"/>
        <v>9733.35</v>
      </c>
      <c r="R13" s="47">
        <f t="shared" si="5"/>
        <v>4866.6750000000002</v>
      </c>
      <c r="S13" s="47"/>
      <c r="T13" s="47"/>
      <c r="U13" s="47">
        <v>4</v>
      </c>
      <c r="V13" s="47">
        <f t="shared" si="12"/>
        <v>1573.0666666666666</v>
      </c>
      <c r="W13" s="45"/>
      <c r="X13" s="47"/>
      <c r="Y13" s="47"/>
      <c r="Z13" s="45"/>
      <c r="AA13" s="45"/>
      <c r="AB13" s="45"/>
      <c r="AC13" s="47"/>
      <c r="AD13" s="47">
        <f t="shared" si="6"/>
        <v>0</v>
      </c>
      <c r="AE13" s="47"/>
      <c r="AF13" s="49">
        <f t="shared" si="7"/>
        <v>0</v>
      </c>
      <c r="AG13" s="50"/>
      <c r="AH13" s="49">
        <f t="shared" si="8"/>
        <v>0</v>
      </c>
      <c r="AI13" s="50"/>
      <c r="AJ13" s="50"/>
      <c r="AK13" s="50"/>
      <c r="AL13" s="51"/>
      <c r="AM13" s="50"/>
      <c r="AN13" s="50"/>
      <c r="AO13" s="150"/>
      <c r="AP13" s="150"/>
      <c r="AQ13" s="47">
        <f t="shared" si="9"/>
        <v>2433.3375000000001</v>
      </c>
      <c r="AR13" s="49">
        <f t="shared" si="13"/>
        <v>28339.779166666667</v>
      </c>
      <c r="AS13" s="166"/>
      <c r="AT13" s="129">
        <v>0.3</v>
      </c>
      <c r="AU13" s="129">
        <v>0.35</v>
      </c>
      <c r="AV13" s="129">
        <v>0.4</v>
      </c>
      <c r="AW13" s="135">
        <f t="shared" si="14"/>
        <v>0.22222222222222221</v>
      </c>
      <c r="AX13" s="130">
        <v>4</v>
      </c>
      <c r="AY13" s="136">
        <f t="shared" si="15"/>
        <v>7300.0125000000007</v>
      </c>
      <c r="AZ13" s="132"/>
      <c r="BA13" s="132"/>
      <c r="BB13" s="132"/>
      <c r="BC13" s="132"/>
      <c r="BD13" s="132"/>
      <c r="BE13" s="132"/>
      <c r="BF13" s="132"/>
      <c r="BG13" s="132"/>
      <c r="BH13" s="132"/>
    </row>
    <row r="14" spans="1:60">
      <c r="A14" s="64"/>
      <c r="B14" s="52" t="s">
        <v>49</v>
      </c>
      <c r="C14" s="45" t="s">
        <v>36</v>
      </c>
      <c r="D14" s="133" t="s">
        <v>63</v>
      </c>
      <c r="E14" s="138" t="s">
        <v>154</v>
      </c>
      <c r="F14" s="45" t="s">
        <v>43</v>
      </c>
      <c r="G14" s="46">
        <f t="shared" si="10"/>
        <v>0.27777777777777779</v>
      </c>
      <c r="H14" s="45">
        <v>17697</v>
      </c>
      <c r="I14" s="45">
        <v>4.95</v>
      </c>
      <c r="J14" s="47">
        <v>18</v>
      </c>
      <c r="K14" s="47">
        <f t="shared" si="11"/>
        <v>87600.150000000009</v>
      </c>
      <c r="L14" s="45"/>
      <c r="M14" s="53">
        <v>3</v>
      </c>
      <c r="N14" s="47">
        <v>2</v>
      </c>
      <c r="O14" s="47">
        <f t="shared" si="2"/>
        <v>0</v>
      </c>
      <c r="P14" s="49">
        <f t="shared" si="3"/>
        <v>14600.025000000001</v>
      </c>
      <c r="Q14" s="49">
        <f t="shared" si="4"/>
        <v>9733.35</v>
      </c>
      <c r="R14" s="47">
        <f t="shared" si="5"/>
        <v>6083.34375</v>
      </c>
      <c r="S14" s="47"/>
      <c r="T14" s="47"/>
      <c r="U14" s="47">
        <v>2</v>
      </c>
      <c r="V14" s="47">
        <f t="shared" si="12"/>
        <v>786.5333333333333</v>
      </c>
      <c r="W14" s="45"/>
      <c r="X14" s="47"/>
      <c r="Y14" s="47"/>
      <c r="Z14" s="45"/>
      <c r="AA14" s="45"/>
      <c r="AB14" s="45"/>
      <c r="AC14" s="47"/>
      <c r="AD14" s="47">
        <f t="shared" ref="AD14:AD79" si="16">H14*20%/J14*X14</f>
        <v>0</v>
      </c>
      <c r="AE14" s="47"/>
      <c r="AF14" s="49">
        <f t="shared" si="7"/>
        <v>0</v>
      </c>
      <c r="AG14" s="50"/>
      <c r="AH14" s="49">
        <f t="shared" si="8"/>
        <v>0</v>
      </c>
      <c r="AI14" s="50"/>
      <c r="AJ14" s="50"/>
      <c r="AK14" s="50"/>
      <c r="AL14" s="51"/>
      <c r="AM14" s="50"/>
      <c r="AN14" s="50"/>
      <c r="AO14" s="150"/>
      <c r="AP14" s="150"/>
      <c r="AQ14" s="47">
        <f t="shared" si="9"/>
        <v>3041.671875</v>
      </c>
      <c r="AR14" s="49">
        <f t="shared" si="13"/>
        <v>34244.923958333333</v>
      </c>
      <c r="AS14" s="166"/>
      <c r="AT14" s="129">
        <v>0.3</v>
      </c>
      <c r="AU14" s="129">
        <v>0.35</v>
      </c>
      <c r="AV14" s="129">
        <v>0.4</v>
      </c>
      <c r="AW14" s="135">
        <f t="shared" si="14"/>
        <v>0.27777777777777779</v>
      </c>
      <c r="AX14" s="130">
        <v>5</v>
      </c>
      <c r="AY14" s="136">
        <f t="shared" si="15"/>
        <v>9125.015625</v>
      </c>
      <c r="AZ14" s="132"/>
      <c r="BA14" s="132"/>
      <c r="BB14" s="132"/>
      <c r="BC14" s="132"/>
      <c r="BD14" s="132"/>
      <c r="BE14" s="132"/>
      <c r="BF14" s="132"/>
      <c r="BG14" s="132"/>
      <c r="BH14" s="132"/>
    </row>
    <row r="15" spans="1:60">
      <c r="A15" s="64">
        <v>4</v>
      </c>
      <c r="B15" s="52" t="s">
        <v>66</v>
      </c>
      <c r="C15" s="52" t="s">
        <v>36</v>
      </c>
      <c r="D15" s="133" t="s">
        <v>63</v>
      </c>
      <c r="E15" s="52" t="s">
        <v>155</v>
      </c>
      <c r="F15" s="52" t="s">
        <v>43</v>
      </c>
      <c r="G15" s="46">
        <f t="shared" si="10"/>
        <v>1.0555555555555556</v>
      </c>
      <c r="H15" s="45">
        <v>17697</v>
      </c>
      <c r="I15" s="45">
        <v>5.03</v>
      </c>
      <c r="J15" s="47">
        <v>18</v>
      </c>
      <c r="K15" s="47">
        <f t="shared" si="11"/>
        <v>89015.91</v>
      </c>
      <c r="L15" s="45">
        <v>19</v>
      </c>
      <c r="M15" s="47"/>
      <c r="N15" s="47"/>
      <c r="O15" s="47">
        <f t="shared" si="2"/>
        <v>93961.238333333342</v>
      </c>
      <c r="P15" s="49">
        <f t="shared" si="3"/>
        <v>0</v>
      </c>
      <c r="Q15" s="49">
        <f t="shared" si="4"/>
        <v>0</v>
      </c>
      <c r="R15" s="47">
        <f t="shared" si="5"/>
        <v>23490.309583333335</v>
      </c>
      <c r="S15" s="47"/>
      <c r="T15" s="47"/>
      <c r="U15" s="47">
        <v>19</v>
      </c>
      <c r="V15" s="47">
        <f t="shared" si="12"/>
        <v>7472.0666666666666</v>
      </c>
      <c r="W15" s="45"/>
      <c r="X15" s="54">
        <v>18</v>
      </c>
      <c r="Y15" s="47"/>
      <c r="Z15" s="45"/>
      <c r="AA15" s="45"/>
      <c r="AB15" s="45"/>
      <c r="AC15" s="47"/>
      <c r="AD15" s="47">
        <f t="shared" si="16"/>
        <v>3539.3999999999996</v>
      </c>
      <c r="AE15" s="47"/>
      <c r="AF15" s="49">
        <f t="shared" si="7"/>
        <v>0</v>
      </c>
      <c r="AG15" s="55"/>
      <c r="AH15" s="49">
        <f t="shared" si="8"/>
        <v>0</v>
      </c>
      <c r="AI15" s="55"/>
      <c r="AJ15" s="49">
        <v>5309</v>
      </c>
      <c r="AK15" s="55"/>
      <c r="AL15" s="49"/>
      <c r="AM15" s="55"/>
      <c r="AN15" s="55"/>
      <c r="AO15" s="43"/>
      <c r="AP15" s="43"/>
      <c r="AQ15" s="47">
        <f t="shared" si="9"/>
        <v>11745.154791666668</v>
      </c>
      <c r="AR15" s="49">
        <f t="shared" si="13"/>
        <v>145517.16937500003</v>
      </c>
      <c r="AS15" s="166"/>
      <c r="AT15" s="129">
        <v>0.3</v>
      </c>
      <c r="AU15" s="129">
        <v>0.35</v>
      </c>
      <c r="AV15" s="129">
        <v>0.4</v>
      </c>
      <c r="AW15" s="135">
        <f t="shared" si="14"/>
        <v>1.0555555555555556</v>
      </c>
      <c r="AX15" s="130">
        <v>19</v>
      </c>
      <c r="AY15" s="136">
        <f t="shared" si="15"/>
        <v>35235.464375000003</v>
      </c>
      <c r="AZ15" s="132"/>
      <c r="BA15" s="132"/>
      <c r="BB15" s="132"/>
      <c r="BC15" s="165">
        <f>1/18*BD15</f>
        <v>1.0555555555555556</v>
      </c>
      <c r="BD15" s="136">
        <f>L15+M15+N15</f>
        <v>19</v>
      </c>
      <c r="BE15" s="132">
        <f>((K15*AU15)/J15)*(M15+N15+L15)</f>
        <v>32886.433416666659</v>
      </c>
      <c r="BF15" s="132"/>
      <c r="BG15" s="132"/>
      <c r="BH15" s="132"/>
    </row>
    <row r="16" spans="1:60">
      <c r="A16" s="64">
        <v>5</v>
      </c>
      <c r="B16" s="52" t="s">
        <v>66</v>
      </c>
      <c r="C16" s="52" t="s">
        <v>36</v>
      </c>
      <c r="D16" s="133" t="s">
        <v>37</v>
      </c>
      <c r="E16" s="52" t="s">
        <v>156</v>
      </c>
      <c r="F16" s="52" t="s">
        <v>38</v>
      </c>
      <c r="G16" s="46">
        <f t="shared" si="10"/>
        <v>1.0555555555555556</v>
      </c>
      <c r="H16" s="45">
        <v>17697</v>
      </c>
      <c r="I16" s="45">
        <v>5.41</v>
      </c>
      <c r="J16" s="47">
        <v>18</v>
      </c>
      <c r="K16" s="47">
        <f t="shared" si="11"/>
        <v>95740.77</v>
      </c>
      <c r="L16" s="45">
        <v>19</v>
      </c>
      <c r="M16" s="47"/>
      <c r="N16" s="47"/>
      <c r="O16" s="47">
        <f t="shared" si="2"/>
        <v>101059.70166666668</v>
      </c>
      <c r="P16" s="49">
        <f t="shared" si="3"/>
        <v>0</v>
      </c>
      <c r="Q16" s="49">
        <f t="shared" si="4"/>
        <v>0</v>
      </c>
      <c r="R16" s="47">
        <f t="shared" si="5"/>
        <v>25264.925416666669</v>
      </c>
      <c r="S16" s="47"/>
      <c r="T16" s="47"/>
      <c r="U16" s="47"/>
      <c r="V16" s="47">
        <f t="shared" si="12"/>
        <v>0</v>
      </c>
      <c r="W16" s="45"/>
      <c r="X16" s="54">
        <v>18</v>
      </c>
      <c r="Y16" s="47"/>
      <c r="Z16" s="45"/>
      <c r="AA16" s="45"/>
      <c r="AB16" s="45"/>
      <c r="AC16" s="47"/>
      <c r="AD16" s="47">
        <f t="shared" si="16"/>
        <v>3539.3999999999996</v>
      </c>
      <c r="AE16" s="47"/>
      <c r="AF16" s="49">
        <f t="shared" si="7"/>
        <v>0</v>
      </c>
      <c r="AG16" s="55"/>
      <c r="AH16" s="49">
        <f t="shared" si="8"/>
        <v>0</v>
      </c>
      <c r="AI16" s="55"/>
      <c r="AJ16" s="49">
        <v>5309</v>
      </c>
      <c r="AK16" s="55"/>
      <c r="AL16" s="49"/>
      <c r="AM16" s="55"/>
      <c r="AN16" s="55"/>
      <c r="AO16" s="43"/>
      <c r="AQ16" s="47">
        <f t="shared" si="9"/>
        <v>12632.462708333334</v>
      </c>
      <c r="AR16" s="49">
        <f t="shared" si="13"/>
        <v>147805.48979166668</v>
      </c>
      <c r="AS16" s="166"/>
      <c r="AT16" s="129">
        <v>0.3</v>
      </c>
      <c r="AU16" s="129">
        <v>0.35</v>
      </c>
      <c r="AV16" s="129">
        <v>0.4</v>
      </c>
      <c r="AW16" s="135">
        <f t="shared" si="14"/>
        <v>1.0555555555555556</v>
      </c>
      <c r="AX16" s="130">
        <v>19</v>
      </c>
      <c r="AY16" s="136">
        <f t="shared" si="15"/>
        <v>37897.388124999998</v>
      </c>
      <c r="AZ16" s="132"/>
      <c r="BA16" s="132"/>
      <c r="BB16" s="132"/>
      <c r="BC16" s="132"/>
      <c r="BD16" s="132"/>
      <c r="BE16" s="132"/>
      <c r="BF16" s="132"/>
      <c r="BG16" s="132"/>
      <c r="BH16" s="132"/>
    </row>
    <row r="17" spans="1:60">
      <c r="A17" s="64"/>
      <c r="B17" s="139" t="s">
        <v>73</v>
      </c>
      <c r="C17" s="52" t="s">
        <v>36</v>
      </c>
      <c r="D17" s="133" t="s">
        <v>63</v>
      </c>
      <c r="E17" s="52" t="s">
        <v>157</v>
      </c>
      <c r="F17" s="52" t="s">
        <v>38</v>
      </c>
      <c r="G17" s="46">
        <f t="shared" si="10"/>
        <v>0.22222222222222221</v>
      </c>
      <c r="H17" s="45">
        <v>17697</v>
      </c>
      <c r="I17" s="45">
        <v>5.41</v>
      </c>
      <c r="J17" s="47">
        <v>18</v>
      </c>
      <c r="K17" s="47">
        <f t="shared" si="11"/>
        <v>95740.77</v>
      </c>
      <c r="L17" s="45">
        <v>4</v>
      </c>
      <c r="M17" s="47"/>
      <c r="N17" s="47"/>
      <c r="O17" s="47">
        <f t="shared" si="2"/>
        <v>21275.726666666669</v>
      </c>
      <c r="P17" s="49">
        <f t="shared" si="3"/>
        <v>0</v>
      </c>
      <c r="Q17" s="49">
        <f t="shared" si="4"/>
        <v>0</v>
      </c>
      <c r="R17" s="47">
        <f t="shared" si="5"/>
        <v>5318.9316666666673</v>
      </c>
      <c r="S17" s="47"/>
      <c r="T17" s="47"/>
      <c r="U17" s="47"/>
      <c r="V17" s="47">
        <f t="shared" si="12"/>
        <v>0</v>
      </c>
      <c r="W17" s="45"/>
      <c r="X17" s="54"/>
      <c r="Y17" s="47"/>
      <c r="Z17" s="45"/>
      <c r="AA17" s="45"/>
      <c r="AB17" s="45"/>
      <c r="AC17" s="47"/>
      <c r="AD17" s="47">
        <f t="shared" si="16"/>
        <v>0</v>
      </c>
      <c r="AE17" s="47"/>
      <c r="AF17" s="49">
        <f t="shared" si="7"/>
        <v>0</v>
      </c>
      <c r="AG17" s="55"/>
      <c r="AH17" s="49">
        <f t="shared" si="8"/>
        <v>0</v>
      </c>
      <c r="AI17" s="55"/>
      <c r="AJ17" s="49"/>
      <c r="AK17" s="55"/>
      <c r="AL17" s="49"/>
      <c r="AM17" s="55"/>
      <c r="AN17" s="55"/>
      <c r="AO17" s="43"/>
      <c r="AP17" s="43"/>
      <c r="AQ17" s="47">
        <f t="shared" si="9"/>
        <v>2659.4658333333336</v>
      </c>
      <c r="AR17" s="49">
        <f t="shared" si="13"/>
        <v>29254.124166666668</v>
      </c>
      <c r="AS17" s="166"/>
      <c r="AT17" s="129">
        <v>0.3</v>
      </c>
      <c r="AU17" s="129">
        <v>0.35</v>
      </c>
      <c r="AV17" s="129">
        <v>0.4</v>
      </c>
      <c r="AW17" s="135">
        <f t="shared" si="14"/>
        <v>0.22222222222222221</v>
      </c>
      <c r="AX17" s="130">
        <v>4</v>
      </c>
      <c r="AY17" s="136">
        <f t="shared" si="15"/>
        <v>7978.3975</v>
      </c>
      <c r="AZ17" s="132"/>
      <c r="BA17" s="132"/>
      <c r="BB17" s="132"/>
      <c r="BC17" s="132"/>
      <c r="BD17" s="132"/>
      <c r="BE17" s="132"/>
      <c r="BF17" s="132"/>
      <c r="BG17" s="132"/>
      <c r="BH17" s="132"/>
    </row>
    <row r="18" spans="1:60" ht="14.25" customHeight="1">
      <c r="A18" s="64">
        <v>6</v>
      </c>
      <c r="B18" s="52" t="s">
        <v>189</v>
      </c>
      <c r="C18" s="52" t="s">
        <v>62</v>
      </c>
      <c r="D18" s="57" t="s">
        <v>100</v>
      </c>
      <c r="E18" s="58" t="s">
        <v>47</v>
      </c>
      <c r="F18" s="45" t="s">
        <v>50</v>
      </c>
      <c r="G18" s="46">
        <f t="shared" si="10"/>
        <v>0</v>
      </c>
      <c r="H18" s="45">
        <v>17697</v>
      </c>
      <c r="I18" s="45">
        <v>2.96</v>
      </c>
      <c r="J18" s="45">
        <v>18</v>
      </c>
      <c r="K18" s="47">
        <f t="shared" si="11"/>
        <v>52383.12</v>
      </c>
      <c r="L18" s="45"/>
      <c r="M18" s="56"/>
      <c r="N18" s="47"/>
      <c r="O18" s="47">
        <f t="shared" si="2"/>
        <v>0</v>
      </c>
      <c r="P18" s="49">
        <f t="shared" si="3"/>
        <v>0</v>
      </c>
      <c r="Q18" s="49">
        <f t="shared" si="4"/>
        <v>0</v>
      </c>
      <c r="R18" s="47">
        <f t="shared" si="5"/>
        <v>0</v>
      </c>
      <c r="S18" s="49"/>
      <c r="T18" s="49"/>
      <c r="U18" s="49"/>
      <c r="V18" s="47">
        <f t="shared" si="12"/>
        <v>0</v>
      </c>
      <c r="W18" s="49"/>
      <c r="X18" s="49"/>
      <c r="Y18" s="49"/>
      <c r="Z18" s="49"/>
      <c r="AA18" s="49"/>
      <c r="AB18" s="49"/>
      <c r="AC18" s="47"/>
      <c r="AD18" s="47">
        <f t="shared" si="16"/>
        <v>0</v>
      </c>
      <c r="AE18" s="49"/>
      <c r="AF18" s="49">
        <f t="shared" si="7"/>
        <v>0</v>
      </c>
      <c r="AG18" s="49"/>
      <c r="AH18" s="49">
        <f t="shared" si="8"/>
        <v>0</v>
      </c>
      <c r="AI18" s="49"/>
      <c r="AJ18" s="49"/>
      <c r="AK18" s="49"/>
      <c r="AL18" s="37">
        <v>5309</v>
      </c>
      <c r="AM18" s="49"/>
      <c r="AN18" s="49"/>
      <c r="AO18" s="49"/>
      <c r="AP18" s="47"/>
      <c r="AQ18" s="47">
        <f t="shared" si="9"/>
        <v>0</v>
      </c>
      <c r="AR18" s="49">
        <f t="shared" si="13"/>
        <v>5309</v>
      </c>
      <c r="AS18" s="166"/>
      <c r="AT18" s="129">
        <v>0.3</v>
      </c>
      <c r="AU18" s="129">
        <v>0.35</v>
      </c>
      <c r="AV18" s="129">
        <v>0.4</v>
      </c>
      <c r="AW18" s="135">
        <f t="shared" si="14"/>
        <v>0</v>
      </c>
      <c r="AX18" s="130"/>
      <c r="AY18" s="136">
        <f t="shared" si="15"/>
        <v>0</v>
      </c>
      <c r="AZ18" s="131"/>
      <c r="BA18" s="131"/>
      <c r="BB18" s="132"/>
      <c r="BC18" s="132"/>
      <c r="BD18" s="132"/>
      <c r="BE18" s="132"/>
      <c r="BF18" s="132"/>
      <c r="BG18" s="132"/>
      <c r="BH18" s="132"/>
    </row>
    <row r="19" spans="1:60">
      <c r="A19" s="64">
        <v>7</v>
      </c>
      <c r="B19" s="52" t="s">
        <v>67</v>
      </c>
      <c r="C19" s="52" t="s">
        <v>36</v>
      </c>
      <c r="D19" s="133" t="s">
        <v>63</v>
      </c>
      <c r="E19" s="52" t="s">
        <v>158</v>
      </c>
      <c r="F19" s="52" t="s">
        <v>43</v>
      </c>
      <c r="G19" s="46">
        <f t="shared" si="10"/>
        <v>1.0555555555555556</v>
      </c>
      <c r="H19" s="45">
        <v>17697</v>
      </c>
      <c r="I19" s="45">
        <v>5.2</v>
      </c>
      <c r="J19" s="47">
        <v>18</v>
      </c>
      <c r="K19" s="47">
        <f t="shared" si="11"/>
        <v>92024.400000000009</v>
      </c>
      <c r="L19" s="45">
        <v>19</v>
      </c>
      <c r="M19" s="47"/>
      <c r="N19" s="47"/>
      <c r="O19" s="47">
        <f t="shared" si="2"/>
        <v>97136.866666666669</v>
      </c>
      <c r="P19" s="49">
        <f t="shared" si="3"/>
        <v>0</v>
      </c>
      <c r="Q19" s="49">
        <f t="shared" si="4"/>
        <v>0</v>
      </c>
      <c r="R19" s="47">
        <f t="shared" si="5"/>
        <v>24284.216666666667</v>
      </c>
      <c r="S19" s="47"/>
      <c r="T19" s="47"/>
      <c r="U19" s="47"/>
      <c r="V19" s="47">
        <f t="shared" si="12"/>
        <v>0</v>
      </c>
      <c r="W19" s="45"/>
      <c r="X19" s="54">
        <v>18</v>
      </c>
      <c r="Y19" s="47"/>
      <c r="Z19" s="45"/>
      <c r="AA19" s="45"/>
      <c r="AB19" s="45"/>
      <c r="AC19" s="47"/>
      <c r="AD19" s="47">
        <f t="shared" si="16"/>
        <v>3539.3999999999996</v>
      </c>
      <c r="AE19" s="47"/>
      <c r="AF19" s="49">
        <f t="shared" si="7"/>
        <v>0</v>
      </c>
      <c r="AG19" s="55"/>
      <c r="AH19" s="49">
        <f t="shared" si="8"/>
        <v>0</v>
      </c>
      <c r="AI19" s="55"/>
      <c r="AJ19" s="49">
        <v>5309</v>
      </c>
      <c r="AK19" s="55"/>
      <c r="AL19" s="49"/>
      <c r="AM19" s="55"/>
      <c r="AN19" s="55"/>
      <c r="AO19" s="43"/>
      <c r="AP19" s="43"/>
      <c r="AQ19" s="47">
        <f t="shared" si="9"/>
        <v>12142.108333333335</v>
      </c>
      <c r="AR19" s="49">
        <f t="shared" si="13"/>
        <v>142411.59166666667</v>
      </c>
      <c r="AS19" s="166"/>
      <c r="AT19" s="129">
        <v>0.3</v>
      </c>
      <c r="AU19" s="129">
        <v>0.35</v>
      </c>
      <c r="AV19" s="129">
        <v>0.4</v>
      </c>
      <c r="AW19" s="135">
        <f t="shared" si="14"/>
        <v>1.0555555555555556</v>
      </c>
      <c r="AX19" s="130">
        <v>19</v>
      </c>
      <c r="AY19" s="136">
        <f t="shared" si="15"/>
        <v>36426.325000000004</v>
      </c>
      <c r="AZ19" s="132"/>
      <c r="BA19" s="132"/>
      <c r="BB19" s="132"/>
      <c r="BC19" s="165">
        <f>1/18*BD19</f>
        <v>1.0555555555555556</v>
      </c>
      <c r="BD19" s="136">
        <f>L19+M19+N19</f>
        <v>19</v>
      </c>
      <c r="BE19" s="132">
        <f>((K19*AU19)/J19)*(M19+N19+L19)</f>
        <v>33997.903333333335</v>
      </c>
      <c r="BF19" s="132"/>
      <c r="BG19" s="132"/>
      <c r="BH19" s="132"/>
    </row>
    <row r="20" spans="1:60">
      <c r="A20" s="64">
        <v>8</v>
      </c>
      <c r="B20" s="52" t="s">
        <v>67</v>
      </c>
      <c r="C20" s="52" t="s">
        <v>62</v>
      </c>
      <c r="D20" s="133" t="s">
        <v>125</v>
      </c>
      <c r="E20" s="52" t="s">
        <v>163</v>
      </c>
      <c r="F20" s="45" t="s">
        <v>38</v>
      </c>
      <c r="G20" s="46">
        <f t="shared" si="10"/>
        <v>1.0555555555555556</v>
      </c>
      <c r="H20" s="45">
        <v>17697</v>
      </c>
      <c r="I20" s="45">
        <v>4.5199999999999996</v>
      </c>
      <c r="J20" s="47">
        <v>18</v>
      </c>
      <c r="K20" s="47">
        <f t="shared" si="11"/>
        <v>79990.439999999988</v>
      </c>
      <c r="L20" s="45">
        <v>19</v>
      </c>
      <c r="M20" s="47"/>
      <c r="N20" s="47"/>
      <c r="O20" s="47">
        <f t="shared" si="2"/>
        <v>84434.353333333333</v>
      </c>
      <c r="P20" s="49">
        <f t="shared" si="3"/>
        <v>0</v>
      </c>
      <c r="Q20" s="49">
        <f t="shared" si="4"/>
        <v>0</v>
      </c>
      <c r="R20" s="47">
        <f t="shared" si="5"/>
        <v>21108.588333333333</v>
      </c>
      <c r="S20" s="47"/>
      <c r="T20" s="47"/>
      <c r="U20" s="47"/>
      <c r="V20" s="47">
        <f t="shared" si="12"/>
        <v>0</v>
      </c>
      <c r="W20" s="45"/>
      <c r="X20" s="54">
        <v>18</v>
      </c>
      <c r="Y20" s="47"/>
      <c r="Z20" s="45"/>
      <c r="AA20" s="45"/>
      <c r="AB20" s="45"/>
      <c r="AC20" s="47"/>
      <c r="AD20" s="47">
        <f t="shared" si="16"/>
        <v>3539.3999999999996</v>
      </c>
      <c r="AE20" s="47"/>
      <c r="AF20" s="49">
        <f t="shared" si="7"/>
        <v>0</v>
      </c>
      <c r="AG20" s="55"/>
      <c r="AH20" s="49">
        <f t="shared" si="8"/>
        <v>0</v>
      </c>
      <c r="AI20" s="55"/>
      <c r="AJ20" s="49">
        <v>5309</v>
      </c>
      <c r="AK20" s="55"/>
      <c r="AL20" s="49"/>
      <c r="AM20" s="55"/>
      <c r="AN20" s="55"/>
      <c r="AO20" s="43"/>
      <c r="AP20" s="47"/>
      <c r="AQ20" s="47">
        <f t="shared" si="9"/>
        <v>10554.294166666667</v>
      </c>
      <c r="AR20" s="49">
        <f t="shared" si="13"/>
        <v>124945.63583333333</v>
      </c>
      <c r="AS20" s="166"/>
      <c r="AT20" s="129">
        <v>0.3</v>
      </c>
      <c r="AU20" s="129">
        <v>0.35</v>
      </c>
      <c r="AV20" s="129">
        <v>0.4</v>
      </c>
      <c r="AW20" s="135">
        <f t="shared" si="14"/>
        <v>1.0555555555555556</v>
      </c>
      <c r="AX20" s="130">
        <v>19</v>
      </c>
      <c r="AY20" s="136">
        <f t="shared" si="15"/>
        <v>31662.882499999996</v>
      </c>
      <c r="AZ20" s="132"/>
      <c r="BA20" s="132"/>
      <c r="BB20" s="132"/>
      <c r="BC20" s="132"/>
      <c r="BD20" s="132"/>
      <c r="BE20" s="132"/>
      <c r="BF20" s="132"/>
      <c r="BG20" s="132"/>
      <c r="BH20" s="132"/>
    </row>
    <row r="21" spans="1:60">
      <c r="A21" s="64">
        <v>9</v>
      </c>
      <c r="B21" s="52" t="s">
        <v>60</v>
      </c>
      <c r="C21" s="52" t="s">
        <v>36</v>
      </c>
      <c r="D21" s="133" t="s">
        <v>63</v>
      </c>
      <c r="E21" s="52" t="s">
        <v>164</v>
      </c>
      <c r="F21" s="52" t="s">
        <v>43</v>
      </c>
      <c r="G21" s="46">
        <f t="shared" si="10"/>
        <v>1.0555555555555556</v>
      </c>
      <c r="H21" s="45">
        <v>17697</v>
      </c>
      <c r="I21" s="45">
        <v>4.8600000000000003</v>
      </c>
      <c r="J21" s="47">
        <v>18</v>
      </c>
      <c r="K21" s="47">
        <f t="shared" si="11"/>
        <v>86007.420000000013</v>
      </c>
      <c r="L21" s="45">
        <v>19</v>
      </c>
      <c r="M21" s="47"/>
      <c r="N21" s="47"/>
      <c r="O21" s="47">
        <f t="shared" si="2"/>
        <v>90785.610000000015</v>
      </c>
      <c r="P21" s="49">
        <f t="shared" si="3"/>
        <v>0</v>
      </c>
      <c r="Q21" s="49">
        <f t="shared" si="4"/>
        <v>0</v>
      </c>
      <c r="R21" s="47">
        <f t="shared" si="5"/>
        <v>22696.402500000004</v>
      </c>
      <c r="S21" s="47"/>
      <c r="T21" s="47">
        <f>K21*0.7</f>
        <v>60205.194000000003</v>
      </c>
      <c r="U21" s="47"/>
      <c r="V21" s="47">
        <f t="shared" si="12"/>
        <v>0</v>
      </c>
      <c r="W21" s="45"/>
      <c r="X21" s="54">
        <v>18</v>
      </c>
      <c r="Y21" s="47"/>
      <c r="Z21" s="45"/>
      <c r="AA21" s="45"/>
      <c r="AB21" s="45"/>
      <c r="AC21" s="47"/>
      <c r="AD21" s="47">
        <f t="shared" si="16"/>
        <v>3539.3999999999996</v>
      </c>
      <c r="AE21" s="47">
        <f>(((H21*25%)/J21)*Y21)*50%</f>
        <v>0</v>
      </c>
      <c r="AF21" s="49">
        <f t="shared" si="7"/>
        <v>0</v>
      </c>
      <c r="AG21" s="55"/>
      <c r="AH21" s="49">
        <f t="shared" si="8"/>
        <v>0</v>
      </c>
      <c r="AI21" s="55"/>
      <c r="AJ21" s="49">
        <v>5309</v>
      </c>
      <c r="AK21" s="55"/>
      <c r="AL21" s="49"/>
      <c r="AM21" s="55"/>
      <c r="AN21" s="55"/>
      <c r="AO21" s="43"/>
      <c r="AP21" s="47"/>
      <c r="AQ21" s="47">
        <f t="shared" si="9"/>
        <v>11348.201250000002</v>
      </c>
      <c r="AR21" s="49">
        <f t="shared" si="13"/>
        <v>193883.80775000001</v>
      </c>
      <c r="AS21" s="166"/>
      <c r="AT21" s="129">
        <v>0.3</v>
      </c>
      <c r="AU21" s="129">
        <v>0.35</v>
      </c>
      <c r="AV21" s="129">
        <v>0.4</v>
      </c>
      <c r="AW21" s="135">
        <f t="shared" si="14"/>
        <v>1.0555555555555556</v>
      </c>
      <c r="AX21" s="130">
        <v>19</v>
      </c>
      <c r="AY21" s="136">
        <f t="shared" si="15"/>
        <v>34044.603750000002</v>
      </c>
      <c r="AZ21" s="132"/>
      <c r="BA21" s="132"/>
      <c r="BB21" s="132"/>
      <c r="BC21" s="165">
        <f t="shared" ref="BC21:BC22" si="17">1/18*BD21</f>
        <v>1.0555555555555556</v>
      </c>
      <c r="BD21" s="136">
        <f t="shared" ref="BD21:BD22" si="18">L21+M21+N21</f>
        <v>19</v>
      </c>
      <c r="BE21" s="132">
        <f>((K21*AU21)/J21)*(M21+N21+L21)</f>
        <v>31774.963500000002</v>
      </c>
      <c r="BF21" s="132"/>
      <c r="BG21" s="132"/>
      <c r="BH21" s="132"/>
    </row>
    <row r="22" spans="1:60">
      <c r="A22" s="64">
        <v>10</v>
      </c>
      <c r="B22" s="52" t="s">
        <v>60</v>
      </c>
      <c r="C22" s="140" t="s">
        <v>62</v>
      </c>
      <c r="D22" s="133" t="s">
        <v>64</v>
      </c>
      <c r="E22" s="140" t="s">
        <v>165</v>
      </c>
      <c r="F22" s="52" t="s">
        <v>43</v>
      </c>
      <c r="G22" s="46">
        <f t="shared" si="10"/>
        <v>1.0555555555555556</v>
      </c>
      <c r="H22" s="45">
        <v>17697</v>
      </c>
      <c r="I22" s="45">
        <v>4.3899999999999997</v>
      </c>
      <c r="J22" s="47">
        <v>18</v>
      </c>
      <c r="K22" s="47">
        <f t="shared" si="11"/>
        <v>77689.829999999987</v>
      </c>
      <c r="L22" s="45">
        <v>19</v>
      </c>
      <c r="M22" s="47"/>
      <c r="N22" s="47"/>
      <c r="O22" s="47">
        <f t="shared" si="2"/>
        <v>82005.931666666642</v>
      </c>
      <c r="P22" s="49">
        <f t="shared" si="3"/>
        <v>0</v>
      </c>
      <c r="Q22" s="49">
        <f t="shared" si="4"/>
        <v>0</v>
      </c>
      <c r="R22" s="47">
        <f t="shared" si="5"/>
        <v>20501.48291666666</v>
      </c>
      <c r="S22" s="47"/>
      <c r="T22" s="47"/>
      <c r="U22" s="47"/>
      <c r="V22" s="47">
        <f t="shared" si="12"/>
        <v>0</v>
      </c>
      <c r="W22" s="45"/>
      <c r="X22" s="54">
        <v>18</v>
      </c>
      <c r="Y22" s="47"/>
      <c r="Z22" s="45"/>
      <c r="AA22" s="45"/>
      <c r="AB22" s="45"/>
      <c r="AC22" s="47"/>
      <c r="AD22" s="47">
        <f t="shared" si="16"/>
        <v>3539.3999999999996</v>
      </c>
      <c r="AE22" s="47">
        <f t="shared" ref="AE22:AE79" si="19">(((H22*25%)/J22)*Y22)*50%</f>
        <v>0</v>
      </c>
      <c r="AF22" s="49">
        <f t="shared" si="7"/>
        <v>0</v>
      </c>
      <c r="AG22" s="55"/>
      <c r="AH22" s="49">
        <f t="shared" si="8"/>
        <v>0</v>
      </c>
      <c r="AI22" s="55"/>
      <c r="AJ22" s="49">
        <v>5309</v>
      </c>
      <c r="AK22" s="55"/>
      <c r="AL22" s="49"/>
      <c r="AM22" s="55"/>
      <c r="AN22" s="55"/>
      <c r="AO22" s="43"/>
      <c r="AP22" s="43"/>
      <c r="AQ22" s="47">
        <f t="shared" si="9"/>
        <v>10250.74145833333</v>
      </c>
      <c r="AR22" s="49">
        <f t="shared" si="13"/>
        <v>121606.55604166663</v>
      </c>
      <c r="AS22" s="166"/>
      <c r="AT22" s="129">
        <v>0.3</v>
      </c>
      <c r="AU22" s="129">
        <v>0.35</v>
      </c>
      <c r="AV22" s="129">
        <v>0.4</v>
      </c>
      <c r="AW22" s="135">
        <f t="shared" si="14"/>
        <v>1.0555555555555556</v>
      </c>
      <c r="AX22" s="130">
        <v>19</v>
      </c>
      <c r="AY22" s="136">
        <f t="shared" si="15"/>
        <v>30752.224374999991</v>
      </c>
      <c r="AZ22" s="132"/>
      <c r="BA22" s="132"/>
      <c r="BB22" s="132"/>
      <c r="BC22" s="165">
        <f t="shared" si="17"/>
        <v>1.0555555555555556</v>
      </c>
      <c r="BD22" s="136">
        <f t="shared" si="18"/>
        <v>19</v>
      </c>
      <c r="BE22" s="132">
        <f>((K22*AU22)/J22)*(M22+N22+L22)</f>
        <v>28702.076083333326</v>
      </c>
      <c r="BF22" s="132"/>
      <c r="BG22" s="132"/>
      <c r="BH22" s="132"/>
    </row>
    <row r="23" spans="1:60">
      <c r="A23" s="64">
        <v>11</v>
      </c>
      <c r="B23" s="52" t="s">
        <v>60</v>
      </c>
      <c r="C23" s="52" t="s">
        <v>36</v>
      </c>
      <c r="D23" s="133" t="s">
        <v>63</v>
      </c>
      <c r="E23" s="52" t="s">
        <v>166</v>
      </c>
      <c r="F23" s="140" t="s">
        <v>43</v>
      </c>
      <c r="G23" s="46">
        <f t="shared" si="10"/>
        <v>1.0555555555555556</v>
      </c>
      <c r="H23" s="45">
        <v>17697</v>
      </c>
      <c r="I23" s="45">
        <v>4.79</v>
      </c>
      <c r="J23" s="47">
        <v>18</v>
      </c>
      <c r="K23" s="47">
        <f t="shared" si="11"/>
        <v>84768.63</v>
      </c>
      <c r="L23" s="45">
        <v>19</v>
      </c>
      <c r="M23" s="49"/>
      <c r="N23" s="49"/>
      <c r="O23" s="47">
        <f t="shared" si="2"/>
        <v>89477.998333333337</v>
      </c>
      <c r="P23" s="49">
        <f t="shared" si="3"/>
        <v>0</v>
      </c>
      <c r="Q23" s="49">
        <f t="shared" si="4"/>
        <v>0</v>
      </c>
      <c r="R23" s="47">
        <f t="shared" si="5"/>
        <v>22369.499583333334</v>
      </c>
      <c r="S23" s="47">
        <f>K23*0.3</f>
        <v>25430.589</v>
      </c>
      <c r="T23" s="47"/>
      <c r="U23" s="47"/>
      <c r="V23" s="47">
        <f t="shared" si="12"/>
        <v>0</v>
      </c>
      <c r="W23" s="55"/>
      <c r="X23" s="54">
        <v>18</v>
      </c>
      <c r="Y23" s="55"/>
      <c r="Z23" s="55"/>
      <c r="AA23" s="55"/>
      <c r="AB23" s="55"/>
      <c r="AC23" s="47"/>
      <c r="AD23" s="47">
        <f t="shared" si="16"/>
        <v>3539.3999999999996</v>
      </c>
      <c r="AE23" s="47">
        <f t="shared" si="19"/>
        <v>0</v>
      </c>
      <c r="AF23" s="49">
        <f t="shared" si="7"/>
        <v>0</v>
      </c>
      <c r="AG23" s="55"/>
      <c r="AH23" s="49">
        <f t="shared" si="8"/>
        <v>0</v>
      </c>
      <c r="AI23" s="55"/>
      <c r="AJ23" s="49">
        <v>5309</v>
      </c>
      <c r="AK23" s="55"/>
      <c r="AL23" s="49"/>
      <c r="AM23" s="55"/>
      <c r="AN23" s="55"/>
      <c r="AO23" s="43"/>
      <c r="AP23" s="43"/>
      <c r="AQ23" s="47">
        <f t="shared" si="9"/>
        <v>11184.749791666669</v>
      </c>
      <c r="AR23" s="49">
        <f t="shared" si="13"/>
        <v>157311.23670833334</v>
      </c>
      <c r="AS23" s="166"/>
      <c r="AT23" s="129">
        <v>0.3</v>
      </c>
      <c r="AU23" s="129">
        <v>0.35</v>
      </c>
      <c r="AV23" s="129">
        <v>0.4</v>
      </c>
      <c r="AW23" s="135">
        <f t="shared" si="14"/>
        <v>1.0555555555555556</v>
      </c>
      <c r="AX23" s="130">
        <v>19</v>
      </c>
      <c r="AY23" s="136">
        <f t="shared" si="15"/>
        <v>33554.249375000007</v>
      </c>
      <c r="AZ23" s="132"/>
      <c r="BA23" s="132"/>
      <c r="BB23" s="132"/>
      <c r="BC23" s="132"/>
      <c r="BD23" s="132"/>
      <c r="BE23" s="132"/>
      <c r="BF23" s="132"/>
      <c r="BG23" s="132"/>
      <c r="BH23" s="132"/>
    </row>
    <row r="24" spans="1:60">
      <c r="A24" s="64">
        <v>12</v>
      </c>
      <c r="B24" s="52" t="s">
        <v>65</v>
      </c>
      <c r="C24" s="52" t="s">
        <v>36</v>
      </c>
      <c r="D24" s="133" t="s">
        <v>37</v>
      </c>
      <c r="E24" s="52" t="s">
        <v>167</v>
      </c>
      <c r="F24" s="52" t="s">
        <v>38</v>
      </c>
      <c r="G24" s="46">
        <f t="shared" si="10"/>
        <v>1.0555555555555556</v>
      </c>
      <c r="H24" s="45">
        <v>17697</v>
      </c>
      <c r="I24" s="45">
        <v>5.41</v>
      </c>
      <c r="J24" s="47">
        <v>18</v>
      </c>
      <c r="K24" s="47">
        <f t="shared" si="11"/>
        <v>95740.77</v>
      </c>
      <c r="L24" s="45">
        <v>19</v>
      </c>
      <c r="M24" s="49"/>
      <c r="N24" s="49"/>
      <c r="O24" s="47">
        <f t="shared" si="2"/>
        <v>101059.70166666668</v>
      </c>
      <c r="P24" s="49">
        <f t="shared" si="3"/>
        <v>0</v>
      </c>
      <c r="Q24" s="49">
        <f t="shared" si="4"/>
        <v>0</v>
      </c>
      <c r="R24" s="47">
        <f t="shared" si="5"/>
        <v>25264.925416666669</v>
      </c>
      <c r="S24" s="47"/>
      <c r="T24" s="47"/>
      <c r="U24" s="47"/>
      <c r="V24" s="47">
        <f t="shared" si="12"/>
        <v>0</v>
      </c>
      <c r="W24" s="55"/>
      <c r="X24" s="54">
        <v>18</v>
      </c>
      <c r="Y24" s="55"/>
      <c r="Z24" s="55"/>
      <c r="AA24" s="55"/>
      <c r="AB24" s="55"/>
      <c r="AC24" s="47"/>
      <c r="AD24" s="47">
        <f t="shared" si="16"/>
        <v>3539.3999999999996</v>
      </c>
      <c r="AE24" s="47">
        <f t="shared" si="19"/>
        <v>0</v>
      </c>
      <c r="AF24" s="49">
        <f t="shared" si="7"/>
        <v>0</v>
      </c>
      <c r="AG24" s="55"/>
      <c r="AH24" s="49">
        <f t="shared" si="8"/>
        <v>0</v>
      </c>
      <c r="AI24" s="55"/>
      <c r="AJ24" s="49">
        <v>5309</v>
      </c>
      <c r="AK24" s="55"/>
      <c r="AL24" s="49"/>
      <c r="AM24" s="55"/>
      <c r="AN24" s="55"/>
      <c r="AO24" s="43"/>
      <c r="AP24" s="47"/>
      <c r="AQ24" s="47">
        <f t="shared" si="9"/>
        <v>12632.462708333334</v>
      </c>
      <c r="AR24" s="49">
        <f t="shared" si="13"/>
        <v>147805.48979166668</v>
      </c>
      <c r="AS24" s="166"/>
      <c r="AT24" s="129">
        <v>0.3</v>
      </c>
      <c r="AU24" s="129">
        <v>0.35</v>
      </c>
      <c r="AV24" s="129">
        <v>0.4</v>
      </c>
      <c r="AW24" s="135">
        <f t="shared" si="14"/>
        <v>1.0555555555555556</v>
      </c>
      <c r="AX24" s="130">
        <v>19</v>
      </c>
      <c r="AY24" s="136">
        <f t="shared" si="15"/>
        <v>37897.388124999998</v>
      </c>
      <c r="AZ24" s="132"/>
      <c r="BA24" s="132"/>
      <c r="BB24" s="132"/>
      <c r="BC24" s="132"/>
      <c r="BD24" s="132"/>
      <c r="BE24" s="132"/>
      <c r="BF24" s="132"/>
      <c r="BG24" s="132"/>
      <c r="BH24" s="132"/>
    </row>
    <row r="25" spans="1:60">
      <c r="A25" s="64">
        <v>13</v>
      </c>
      <c r="B25" s="52" t="s">
        <v>65</v>
      </c>
      <c r="C25" s="52" t="s">
        <v>36</v>
      </c>
      <c r="D25" s="133" t="s">
        <v>63</v>
      </c>
      <c r="E25" s="52" t="s">
        <v>168</v>
      </c>
      <c r="F25" s="140" t="s">
        <v>43</v>
      </c>
      <c r="G25" s="46">
        <f t="shared" si="10"/>
        <v>1.0555555555555556</v>
      </c>
      <c r="H25" s="45">
        <v>17697</v>
      </c>
      <c r="I25" s="45">
        <v>5.2</v>
      </c>
      <c r="J25" s="47">
        <v>18</v>
      </c>
      <c r="K25" s="47">
        <f t="shared" si="11"/>
        <v>92024.400000000009</v>
      </c>
      <c r="L25" s="45">
        <v>19</v>
      </c>
      <c r="M25" s="49"/>
      <c r="N25" s="49"/>
      <c r="O25" s="47">
        <f t="shared" si="2"/>
        <v>97136.866666666669</v>
      </c>
      <c r="P25" s="49">
        <f t="shared" si="3"/>
        <v>0</v>
      </c>
      <c r="Q25" s="49">
        <f t="shared" si="4"/>
        <v>0</v>
      </c>
      <c r="R25" s="47">
        <f t="shared" si="5"/>
        <v>24284.216666666667</v>
      </c>
      <c r="S25" s="47">
        <f>K25*0.3</f>
        <v>27607.320000000003</v>
      </c>
      <c r="T25" s="47"/>
      <c r="U25" s="47">
        <v>19</v>
      </c>
      <c r="V25" s="47">
        <f t="shared" si="12"/>
        <v>7472.0666666666666</v>
      </c>
      <c r="W25" s="55"/>
      <c r="X25" s="54">
        <v>18</v>
      </c>
      <c r="Y25" s="55"/>
      <c r="Z25" s="55"/>
      <c r="AA25" s="55"/>
      <c r="AB25" s="55"/>
      <c r="AC25" s="47"/>
      <c r="AD25" s="47">
        <f t="shared" si="16"/>
        <v>3539.3999999999996</v>
      </c>
      <c r="AE25" s="47">
        <f t="shared" si="19"/>
        <v>0</v>
      </c>
      <c r="AF25" s="49">
        <f t="shared" si="7"/>
        <v>0</v>
      </c>
      <c r="AG25" s="55"/>
      <c r="AH25" s="49">
        <f t="shared" si="8"/>
        <v>0</v>
      </c>
      <c r="AI25" s="55"/>
      <c r="AJ25" s="49">
        <v>5309</v>
      </c>
      <c r="AK25" s="55"/>
      <c r="AL25" s="49"/>
      <c r="AM25" s="55"/>
      <c r="AN25" s="55"/>
      <c r="AO25" s="43"/>
      <c r="AP25" s="47"/>
      <c r="AQ25" s="47">
        <f t="shared" si="9"/>
        <v>12142.108333333335</v>
      </c>
      <c r="AR25" s="49">
        <f t="shared" si="13"/>
        <v>177490.97833333336</v>
      </c>
      <c r="AS25" s="166"/>
      <c r="AT25" s="129">
        <v>0.3</v>
      </c>
      <c r="AU25" s="129">
        <v>0.35</v>
      </c>
      <c r="AV25" s="129">
        <v>0.4</v>
      </c>
      <c r="AW25" s="135">
        <f t="shared" si="14"/>
        <v>1.0555555555555556</v>
      </c>
      <c r="AX25" s="130">
        <v>19</v>
      </c>
      <c r="AY25" s="136">
        <f t="shared" si="15"/>
        <v>36426.325000000004</v>
      </c>
      <c r="AZ25" s="132"/>
      <c r="BA25" s="132"/>
      <c r="BB25" s="132"/>
      <c r="BC25" s="165">
        <f>1/18*BD25</f>
        <v>1.0555555555555556</v>
      </c>
      <c r="BD25" s="136">
        <f>L25+M25+N25</f>
        <v>19</v>
      </c>
      <c r="BE25" s="132">
        <f>((K25*AU25)/J25)*(M25+N25+L25)</f>
        <v>33997.903333333335</v>
      </c>
      <c r="BF25" s="132"/>
      <c r="BG25" s="132"/>
      <c r="BH25" s="132"/>
    </row>
    <row r="26" spans="1:60">
      <c r="A26" s="64">
        <v>14</v>
      </c>
      <c r="B26" s="52" t="s">
        <v>65</v>
      </c>
      <c r="C26" s="52" t="s">
        <v>62</v>
      </c>
      <c r="D26" s="45" t="s">
        <v>126</v>
      </c>
      <c r="E26" s="138" t="s">
        <v>55</v>
      </c>
      <c r="F26" s="52" t="s">
        <v>136</v>
      </c>
      <c r="G26" s="46">
        <f t="shared" si="10"/>
        <v>1.0555555555555556</v>
      </c>
      <c r="H26" s="45">
        <v>17697</v>
      </c>
      <c r="I26" s="45">
        <v>3.36</v>
      </c>
      <c r="J26" s="47">
        <v>18</v>
      </c>
      <c r="K26" s="47">
        <f t="shared" si="11"/>
        <v>59461.919999999998</v>
      </c>
      <c r="L26" s="45">
        <v>19</v>
      </c>
      <c r="M26" s="49"/>
      <c r="N26" s="49"/>
      <c r="O26" s="47">
        <f t="shared" si="2"/>
        <v>62765.36</v>
      </c>
      <c r="P26" s="49">
        <f t="shared" si="3"/>
        <v>0</v>
      </c>
      <c r="Q26" s="49">
        <f t="shared" si="4"/>
        <v>0</v>
      </c>
      <c r="R26" s="47">
        <f t="shared" si="5"/>
        <v>15691.34</v>
      </c>
      <c r="S26" s="47"/>
      <c r="T26" s="47"/>
      <c r="U26" s="47"/>
      <c r="V26" s="47">
        <f t="shared" si="12"/>
        <v>0</v>
      </c>
      <c r="W26" s="55"/>
      <c r="X26" s="54">
        <v>18</v>
      </c>
      <c r="Y26" s="55"/>
      <c r="Z26" s="55"/>
      <c r="AA26" s="55"/>
      <c r="AB26" s="55"/>
      <c r="AC26" s="47"/>
      <c r="AD26" s="47">
        <f t="shared" si="16"/>
        <v>3539.3999999999996</v>
      </c>
      <c r="AE26" s="47">
        <f t="shared" si="19"/>
        <v>0</v>
      </c>
      <c r="AF26" s="49">
        <f t="shared" si="7"/>
        <v>0</v>
      </c>
      <c r="AG26" s="55"/>
      <c r="AH26" s="49">
        <f t="shared" si="8"/>
        <v>0</v>
      </c>
      <c r="AI26" s="55"/>
      <c r="AJ26" s="49">
        <v>5309</v>
      </c>
      <c r="AK26" s="55"/>
      <c r="AL26" s="49"/>
      <c r="AM26" s="55"/>
      <c r="AN26" s="55"/>
      <c r="AO26" s="43"/>
      <c r="AP26" s="47"/>
      <c r="AQ26" s="47">
        <f t="shared" si="9"/>
        <v>7845.67</v>
      </c>
      <c r="AR26" s="49">
        <f t="shared" si="13"/>
        <v>95150.77</v>
      </c>
      <c r="AS26" s="166"/>
      <c r="AT26" s="129">
        <v>0.3</v>
      </c>
      <c r="AU26" s="129">
        <v>0.35</v>
      </c>
      <c r="AV26" s="129">
        <v>0.4</v>
      </c>
      <c r="AW26" s="135">
        <f t="shared" si="14"/>
        <v>1.0555555555555556</v>
      </c>
      <c r="AX26" s="130">
        <v>19</v>
      </c>
      <c r="AY26" s="136">
        <f t="shared" si="15"/>
        <v>23537.01</v>
      </c>
      <c r="AZ26" s="132"/>
      <c r="BA26" s="132"/>
      <c r="BB26" s="132"/>
      <c r="BC26" s="132"/>
      <c r="BD26" s="132"/>
      <c r="BE26" s="132"/>
      <c r="BF26" s="132"/>
      <c r="BG26" s="132"/>
      <c r="BH26" s="132"/>
    </row>
    <row r="27" spans="1:60">
      <c r="A27" s="64">
        <v>15</v>
      </c>
      <c r="B27" s="141" t="s">
        <v>5</v>
      </c>
      <c r="C27" s="141" t="s">
        <v>36</v>
      </c>
      <c r="D27" s="133" t="s">
        <v>63</v>
      </c>
      <c r="E27" s="138" t="s">
        <v>169</v>
      </c>
      <c r="F27" s="140" t="s">
        <v>43</v>
      </c>
      <c r="G27" s="46">
        <f t="shared" si="10"/>
        <v>0.5</v>
      </c>
      <c r="H27" s="45">
        <v>17697</v>
      </c>
      <c r="I27" s="45">
        <v>4.8600000000000003</v>
      </c>
      <c r="J27" s="47">
        <v>18</v>
      </c>
      <c r="K27" s="47">
        <f t="shared" si="11"/>
        <v>86007.420000000013</v>
      </c>
      <c r="L27" s="43"/>
      <c r="M27" s="49">
        <v>4</v>
      </c>
      <c r="N27" s="49">
        <v>5</v>
      </c>
      <c r="O27" s="47">
        <f t="shared" si="2"/>
        <v>0</v>
      </c>
      <c r="P27" s="49">
        <f t="shared" si="3"/>
        <v>19112.760000000002</v>
      </c>
      <c r="Q27" s="49">
        <f t="shared" si="4"/>
        <v>23890.950000000004</v>
      </c>
      <c r="R27" s="47">
        <f t="shared" si="5"/>
        <v>10750.927500000002</v>
      </c>
      <c r="S27" s="43"/>
      <c r="T27" s="43"/>
      <c r="U27" s="43"/>
      <c r="V27" s="47">
        <f t="shared" si="12"/>
        <v>0</v>
      </c>
      <c r="W27" s="55"/>
      <c r="X27" s="54"/>
      <c r="Y27" s="55"/>
      <c r="Z27" s="55"/>
      <c r="AA27" s="55"/>
      <c r="AB27" s="55"/>
      <c r="AC27" s="47"/>
      <c r="AD27" s="47">
        <f t="shared" si="16"/>
        <v>0</v>
      </c>
      <c r="AE27" s="47">
        <f t="shared" si="19"/>
        <v>0</v>
      </c>
      <c r="AF27" s="49">
        <f t="shared" si="7"/>
        <v>0</v>
      </c>
      <c r="AG27" s="55"/>
      <c r="AH27" s="49">
        <f t="shared" si="8"/>
        <v>0</v>
      </c>
      <c r="AI27" s="55"/>
      <c r="AJ27" s="55"/>
      <c r="AK27" s="55"/>
      <c r="AL27" s="49"/>
      <c r="AM27" s="55"/>
      <c r="AN27" s="55"/>
      <c r="AO27" s="43"/>
      <c r="AP27" s="47">
        <v>3539</v>
      </c>
      <c r="AQ27" s="47">
        <f t="shared" si="9"/>
        <v>5375.4637500000017</v>
      </c>
      <c r="AR27" s="49">
        <f t="shared" si="13"/>
        <v>62669.101250000014</v>
      </c>
      <c r="AS27" s="166"/>
      <c r="AT27" s="129">
        <v>0.3</v>
      </c>
      <c r="AU27" s="129">
        <v>0.35</v>
      </c>
      <c r="AV27" s="129">
        <v>0.4</v>
      </c>
      <c r="AW27" s="135">
        <f t="shared" si="14"/>
        <v>0.44444444444444442</v>
      </c>
      <c r="AX27" s="130">
        <v>8</v>
      </c>
      <c r="AY27" s="136">
        <f t="shared" si="15"/>
        <v>14334.570000000002</v>
      </c>
      <c r="AZ27" s="132"/>
      <c r="BA27" s="132"/>
      <c r="BB27" s="132"/>
      <c r="BC27" s="165">
        <f>1/18*BD27</f>
        <v>0.5</v>
      </c>
      <c r="BD27" s="136">
        <f>L27+M27+N27</f>
        <v>9</v>
      </c>
      <c r="BE27" s="132">
        <f>((K27*AU27)/J27)*(M27+N27+L27)</f>
        <v>15051.298500000001</v>
      </c>
      <c r="BF27" s="132"/>
      <c r="BG27" s="132"/>
      <c r="BH27" s="132"/>
    </row>
    <row r="28" spans="1:60">
      <c r="A28" s="64">
        <v>16</v>
      </c>
      <c r="B28" s="141" t="s">
        <v>5</v>
      </c>
      <c r="C28" s="52" t="s">
        <v>62</v>
      </c>
      <c r="D28" s="45" t="s">
        <v>126</v>
      </c>
      <c r="E28" s="52" t="s">
        <v>191</v>
      </c>
      <c r="F28" s="52" t="s">
        <v>136</v>
      </c>
      <c r="G28" s="46">
        <f t="shared" ref="G28" si="20">1/J28*(L28+M28+N28)</f>
        <v>0.5</v>
      </c>
      <c r="H28" s="45">
        <v>17698</v>
      </c>
      <c r="I28" s="45">
        <v>3.53</v>
      </c>
      <c r="J28" s="47">
        <v>18</v>
      </c>
      <c r="K28" s="47">
        <f t="shared" si="11"/>
        <v>62473.939999999995</v>
      </c>
      <c r="L28" s="43">
        <v>3</v>
      </c>
      <c r="M28" s="49">
        <v>6</v>
      </c>
      <c r="N28" s="49"/>
      <c r="O28" s="47">
        <f t="shared" ref="O28" si="21">K28/J28*L28</f>
        <v>10412.323333333334</v>
      </c>
      <c r="P28" s="49">
        <f t="shared" ref="P28" si="22">K28/J28*M28</f>
        <v>20824.646666666667</v>
      </c>
      <c r="Q28" s="49">
        <f t="shared" ref="Q28" si="23">K28/J28*N28</f>
        <v>0</v>
      </c>
      <c r="R28" s="47">
        <f t="shared" ref="R28" si="24">(O28+P28+Q28)*0.25</f>
        <v>7809.2425000000003</v>
      </c>
      <c r="S28" s="43"/>
      <c r="T28" s="43"/>
      <c r="U28" s="43"/>
      <c r="V28" s="47">
        <f t="shared" si="12"/>
        <v>0</v>
      </c>
      <c r="W28" s="55"/>
      <c r="X28" s="54"/>
      <c r="Y28" s="55"/>
      <c r="Z28" s="55"/>
      <c r="AA28" s="55"/>
      <c r="AB28" s="55"/>
      <c r="AC28" s="47"/>
      <c r="AD28" s="47">
        <f t="shared" si="16"/>
        <v>0</v>
      </c>
      <c r="AE28" s="47">
        <f t="shared" si="19"/>
        <v>0</v>
      </c>
      <c r="AF28" s="49">
        <f t="shared" si="7"/>
        <v>0</v>
      </c>
      <c r="AG28" s="55"/>
      <c r="AH28" s="49">
        <f t="shared" si="8"/>
        <v>0</v>
      </c>
      <c r="AI28" s="55"/>
      <c r="AJ28" s="55"/>
      <c r="AK28" s="55"/>
      <c r="AL28" s="49"/>
      <c r="AM28" s="55"/>
      <c r="AN28" s="55"/>
      <c r="AO28" s="43"/>
      <c r="AP28" s="47">
        <v>3539</v>
      </c>
      <c r="AQ28" s="47">
        <f t="shared" ref="AQ28" si="25">(O28+P28+Q28+R28)*0.1</f>
        <v>3904.6212500000001</v>
      </c>
      <c r="AR28" s="49">
        <f t="shared" si="13"/>
        <v>46489.833750000005</v>
      </c>
      <c r="AS28" s="166"/>
      <c r="AT28" s="129">
        <v>0.3</v>
      </c>
      <c r="AU28" s="129">
        <v>0.35</v>
      </c>
      <c r="AV28" s="129">
        <v>0.4</v>
      </c>
      <c r="AW28" s="135">
        <f t="shared" si="14"/>
        <v>0.5</v>
      </c>
      <c r="AX28" s="130">
        <v>9</v>
      </c>
      <c r="AY28" s="136">
        <f t="shared" si="15"/>
        <v>11713.863749999999</v>
      </c>
      <c r="AZ28" s="132"/>
      <c r="BA28" s="132"/>
      <c r="BB28" s="132"/>
      <c r="BC28" s="132"/>
      <c r="BD28" s="132"/>
      <c r="BE28" s="132"/>
      <c r="BF28" s="132"/>
      <c r="BG28" s="132"/>
      <c r="BH28" s="132"/>
    </row>
    <row r="29" spans="1:60">
      <c r="A29" s="64">
        <v>17</v>
      </c>
      <c r="B29" s="139" t="s">
        <v>73</v>
      </c>
      <c r="C29" s="139" t="s">
        <v>36</v>
      </c>
      <c r="D29" s="142" t="s">
        <v>210</v>
      </c>
      <c r="E29" s="140" t="s">
        <v>170</v>
      </c>
      <c r="F29" s="45" t="s">
        <v>50</v>
      </c>
      <c r="G29" s="46">
        <f t="shared" si="10"/>
        <v>1</v>
      </c>
      <c r="H29" s="45">
        <v>17697</v>
      </c>
      <c r="I29" s="45">
        <v>4.8099999999999996</v>
      </c>
      <c r="J29" s="47">
        <v>18</v>
      </c>
      <c r="K29" s="47">
        <f t="shared" si="11"/>
        <v>85122.569999999992</v>
      </c>
      <c r="L29" s="43">
        <v>12</v>
      </c>
      <c r="M29" s="49">
        <v>6</v>
      </c>
      <c r="N29" s="49"/>
      <c r="O29" s="47">
        <f t="shared" si="2"/>
        <v>56748.37999999999</v>
      </c>
      <c r="P29" s="49">
        <f t="shared" si="3"/>
        <v>28374.189999999995</v>
      </c>
      <c r="Q29" s="49">
        <f t="shared" si="4"/>
        <v>0</v>
      </c>
      <c r="R29" s="47">
        <f t="shared" si="5"/>
        <v>21280.642499999994</v>
      </c>
      <c r="S29" s="43"/>
      <c r="T29" s="43"/>
      <c r="U29" s="43">
        <v>11</v>
      </c>
      <c r="V29" s="47">
        <f t="shared" si="12"/>
        <v>4325.9333333333334</v>
      </c>
      <c r="W29" s="49"/>
      <c r="X29" s="49"/>
      <c r="Y29" s="130">
        <v>18</v>
      </c>
      <c r="Z29" s="130"/>
      <c r="AA29" s="55"/>
      <c r="AB29" s="55"/>
      <c r="AC29" s="47">
        <f>H29*25%/J29*W29*50%</f>
        <v>0</v>
      </c>
      <c r="AD29" s="47">
        <f t="shared" si="16"/>
        <v>0</v>
      </c>
      <c r="AE29" s="47">
        <f t="shared" si="19"/>
        <v>2212.125</v>
      </c>
      <c r="AF29" s="49">
        <f t="shared" ref="AF29:AF79" si="26">H29*25%/J29*Z29</f>
        <v>0</v>
      </c>
      <c r="AG29" s="55"/>
      <c r="AH29" s="49">
        <f t="shared" si="8"/>
        <v>0</v>
      </c>
      <c r="AI29" s="55"/>
      <c r="AJ29" s="55"/>
      <c r="AK29" s="55"/>
      <c r="AL29" s="49"/>
      <c r="AM29" s="55"/>
      <c r="AN29" s="55"/>
      <c r="AO29" s="43"/>
      <c r="AP29" s="43"/>
      <c r="AQ29" s="47">
        <f t="shared" si="9"/>
        <v>10640.321249999997</v>
      </c>
      <c r="AR29" s="49">
        <f t="shared" si="13"/>
        <v>123581.59208333331</v>
      </c>
      <c r="AS29" s="166"/>
      <c r="AT29" s="129">
        <v>0.3</v>
      </c>
      <c r="AU29" s="129">
        <v>0.35</v>
      </c>
      <c r="AV29" s="129">
        <v>0.4</v>
      </c>
      <c r="AW29" s="135">
        <f t="shared" si="14"/>
        <v>1</v>
      </c>
      <c r="AX29" s="130">
        <v>18</v>
      </c>
      <c r="AY29" s="136">
        <f t="shared" si="15"/>
        <v>31920.963749999995</v>
      </c>
      <c r="AZ29" s="132"/>
      <c r="BA29" s="132"/>
      <c r="BB29" s="132"/>
      <c r="BC29" s="132"/>
      <c r="BD29" s="132"/>
      <c r="BE29" s="132"/>
      <c r="BF29" s="132"/>
      <c r="BG29" s="132"/>
      <c r="BH29" s="132"/>
    </row>
    <row r="30" spans="1:60">
      <c r="A30" s="64">
        <v>18</v>
      </c>
      <c r="B30" s="139" t="s">
        <v>73</v>
      </c>
      <c r="C30" s="139" t="s">
        <v>36</v>
      </c>
      <c r="D30" s="133" t="s">
        <v>37</v>
      </c>
      <c r="E30" s="52" t="s">
        <v>171</v>
      </c>
      <c r="F30" s="52" t="s">
        <v>38</v>
      </c>
      <c r="G30" s="46">
        <f t="shared" si="10"/>
        <v>0.44444444444444442</v>
      </c>
      <c r="H30" s="45">
        <v>17697</v>
      </c>
      <c r="I30" s="45">
        <v>5.41</v>
      </c>
      <c r="J30" s="47">
        <v>18</v>
      </c>
      <c r="K30" s="47">
        <f t="shared" si="11"/>
        <v>95740.77</v>
      </c>
      <c r="L30" s="43">
        <v>8</v>
      </c>
      <c r="M30" s="49"/>
      <c r="N30" s="49"/>
      <c r="O30" s="47">
        <f t="shared" si="2"/>
        <v>42551.453333333338</v>
      </c>
      <c r="P30" s="49">
        <f t="shared" si="3"/>
        <v>0</v>
      </c>
      <c r="Q30" s="49">
        <f t="shared" si="4"/>
        <v>0</v>
      </c>
      <c r="R30" s="47">
        <f t="shared" si="5"/>
        <v>10637.863333333335</v>
      </c>
      <c r="S30" s="43"/>
      <c r="T30" s="43"/>
      <c r="U30" s="43"/>
      <c r="V30" s="47">
        <f t="shared" si="12"/>
        <v>0</v>
      </c>
      <c r="W30" s="49"/>
      <c r="X30" s="49"/>
      <c r="Y30" s="130">
        <v>8</v>
      </c>
      <c r="Z30" s="55"/>
      <c r="AA30" s="55"/>
      <c r="AB30" s="55"/>
      <c r="AC30" s="47">
        <f>H30*25%/J30*W30*50%</f>
        <v>0</v>
      </c>
      <c r="AD30" s="47">
        <f t="shared" si="16"/>
        <v>0</v>
      </c>
      <c r="AE30" s="47">
        <f t="shared" si="19"/>
        <v>983.16666666666663</v>
      </c>
      <c r="AF30" s="49">
        <f t="shared" si="26"/>
        <v>0</v>
      </c>
      <c r="AG30" s="55"/>
      <c r="AH30" s="49">
        <f t="shared" si="8"/>
        <v>0</v>
      </c>
      <c r="AI30" s="55"/>
      <c r="AJ30" s="55"/>
      <c r="AK30" s="55"/>
      <c r="AL30" s="49"/>
      <c r="AM30" s="55"/>
      <c r="AN30" s="55"/>
      <c r="AO30" s="43"/>
      <c r="AP30" s="43"/>
      <c r="AQ30" s="47">
        <f t="shared" si="9"/>
        <v>5318.9316666666673</v>
      </c>
      <c r="AR30" s="49">
        <f t="shared" si="13"/>
        <v>59491.415000000008</v>
      </c>
      <c r="AS30" s="166"/>
      <c r="AT30" s="129">
        <v>0.3</v>
      </c>
      <c r="AU30" s="129">
        <v>0.35</v>
      </c>
      <c r="AV30" s="129">
        <v>0.4</v>
      </c>
      <c r="AW30" s="135">
        <f t="shared" si="14"/>
        <v>0.44444444444444442</v>
      </c>
      <c r="AX30" s="130">
        <v>8</v>
      </c>
      <c r="AY30" s="136">
        <f t="shared" si="15"/>
        <v>15956.795</v>
      </c>
      <c r="AZ30" s="132"/>
      <c r="BA30" s="132"/>
      <c r="BB30" s="132"/>
      <c r="BC30" s="132"/>
      <c r="BD30" s="132"/>
      <c r="BE30" s="132"/>
      <c r="BF30" s="132"/>
      <c r="BG30" s="132"/>
      <c r="BH30" s="132"/>
    </row>
    <row r="31" spans="1:60">
      <c r="A31" s="64">
        <v>19</v>
      </c>
      <c r="B31" s="45" t="s">
        <v>41</v>
      </c>
      <c r="C31" s="45" t="s">
        <v>36</v>
      </c>
      <c r="D31" s="45" t="s">
        <v>40</v>
      </c>
      <c r="E31" s="45" t="s">
        <v>172</v>
      </c>
      <c r="F31" s="45" t="s">
        <v>38</v>
      </c>
      <c r="G31" s="46">
        <f t="shared" si="10"/>
        <v>1.2222222222222221</v>
      </c>
      <c r="H31" s="45">
        <v>17697</v>
      </c>
      <c r="I31" s="45">
        <v>5.41</v>
      </c>
      <c r="J31" s="47">
        <v>18</v>
      </c>
      <c r="K31" s="47">
        <f t="shared" si="11"/>
        <v>95740.77</v>
      </c>
      <c r="L31" s="47"/>
      <c r="M31" s="47">
        <v>11</v>
      </c>
      <c r="N31" s="47">
        <v>11</v>
      </c>
      <c r="O31" s="47">
        <f t="shared" si="2"/>
        <v>0</v>
      </c>
      <c r="P31" s="49">
        <f t="shared" si="3"/>
        <v>58508.248333333337</v>
      </c>
      <c r="Q31" s="49">
        <f t="shared" si="4"/>
        <v>58508.248333333337</v>
      </c>
      <c r="R31" s="47">
        <f t="shared" si="5"/>
        <v>29254.124166666668</v>
      </c>
      <c r="S31" s="43"/>
      <c r="T31" s="43"/>
      <c r="U31" s="43">
        <v>11</v>
      </c>
      <c r="V31" s="47">
        <f t="shared" si="12"/>
        <v>4325.9333333333334</v>
      </c>
      <c r="W31" s="55"/>
      <c r="X31" s="55"/>
      <c r="Y31" s="130"/>
      <c r="Z31" s="49">
        <v>9</v>
      </c>
      <c r="AA31" s="55"/>
      <c r="AB31" s="130">
        <v>9</v>
      </c>
      <c r="AC31" s="47"/>
      <c r="AD31" s="47">
        <f t="shared" si="16"/>
        <v>0</v>
      </c>
      <c r="AE31" s="47">
        <f t="shared" si="19"/>
        <v>0</v>
      </c>
      <c r="AF31" s="49">
        <f t="shared" si="26"/>
        <v>2212.125</v>
      </c>
      <c r="AG31" s="55"/>
      <c r="AH31" s="49">
        <f t="shared" si="8"/>
        <v>2212.125</v>
      </c>
      <c r="AI31" s="55"/>
      <c r="AJ31" s="55"/>
      <c r="AK31" s="55"/>
      <c r="AL31" s="49"/>
      <c r="AM31" s="55"/>
      <c r="AN31" s="55"/>
      <c r="AO31" s="43"/>
      <c r="AP31" s="43"/>
      <c r="AQ31" s="47">
        <f t="shared" si="9"/>
        <v>14627.062083333336</v>
      </c>
      <c r="AR31" s="49">
        <f t="shared" si="13"/>
        <v>169647.86624999999</v>
      </c>
      <c r="AS31" s="166"/>
      <c r="AT31" s="129">
        <v>0.3</v>
      </c>
      <c r="AU31" s="129">
        <v>0.35</v>
      </c>
      <c r="AV31" s="129">
        <v>0.4</v>
      </c>
      <c r="AW31" s="135">
        <f t="shared" si="14"/>
        <v>1.0555555555555556</v>
      </c>
      <c r="AX31" s="130">
        <v>19</v>
      </c>
      <c r="AY31" s="136">
        <f t="shared" si="15"/>
        <v>37897.388124999998</v>
      </c>
      <c r="AZ31" s="132"/>
      <c r="BA31" s="132"/>
      <c r="BB31" s="132"/>
      <c r="BC31" s="132"/>
      <c r="BD31" s="132"/>
      <c r="BE31" s="132"/>
      <c r="BF31" s="165">
        <f t="shared" ref="BF31:BF32" si="27">1/18*BG31</f>
        <v>1.2222222222222221</v>
      </c>
      <c r="BG31" s="132">
        <v>22</v>
      </c>
      <c r="BH31" s="132">
        <f t="shared" ref="BH31:BH32" si="28">((K30*AV30)/J30)*(L30+M30+N30)</f>
        <v>17020.581333333335</v>
      </c>
    </row>
    <row r="32" spans="1:60">
      <c r="A32" s="64">
        <v>20</v>
      </c>
      <c r="B32" s="45" t="s">
        <v>41</v>
      </c>
      <c r="C32" s="45" t="s">
        <v>36</v>
      </c>
      <c r="D32" s="45" t="s">
        <v>40</v>
      </c>
      <c r="E32" s="43" t="s">
        <v>173</v>
      </c>
      <c r="F32" s="45" t="s">
        <v>174</v>
      </c>
      <c r="G32" s="46">
        <f t="shared" si="10"/>
        <v>1.2222222222222221</v>
      </c>
      <c r="H32" s="45">
        <v>17697</v>
      </c>
      <c r="I32" s="45">
        <v>5.24</v>
      </c>
      <c r="J32" s="45">
        <v>18</v>
      </c>
      <c r="K32" s="47">
        <f t="shared" si="11"/>
        <v>92732.28</v>
      </c>
      <c r="L32" s="47"/>
      <c r="M32" s="47">
        <v>19</v>
      </c>
      <c r="N32" s="47">
        <v>3</v>
      </c>
      <c r="O32" s="47">
        <f t="shared" si="2"/>
        <v>0</v>
      </c>
      <c r="P32" s="49">
        <f t="shared" si="3"/>
        <v>97884.073333333334</v>
      </c>
      <c r="Q32" s="49">
        <f t="shared" si="4"/>
        <v>15455.38</v>
      </c>
      <c r="R32" s="47">
        <f t="shared" si="5"/>
        <v>28334.863333333335</v>
      </c>
      <c r="S32" s="43"/>
      <c r="T32" s="43"/>
      <c r="U32" s="43"/>
      <c r="V32" s="47">
        <f t="shared" si="12"/>
        <v>0</v>
      </c>
      <c r="W32" s="55"/>
      <c r="X32" s="55"/>
      <c r="Y32" s="55"/>
      <c r="Z32" s="49">
        <v>15</v>
      </c>
      <c r="AA32" s="55"/>
      <c r="AB32" s="130">
        <v>3</v>
      </c>
      <c r="AC32" s="47"/>
      <c r="AD32" s="47">
        <f t="shared" si="16"/>
        <v>0</v>
      </c>
      <c r="AE32" s="47">
        <f t="shared" si="19"/>
        <v>0</v>
      </c>
      <c r="AF32" s="49">
        <f t="shared" si="26"/>
        <v>3686.875</v>
      </c>
      <c r="AG32" s="55"/>
      <c r="AH32" s="49">
        <f t="shared" si="8"/>
        <v>737.375</v>
      </c>
      <c r="AI32" s="55"/>
      <c r="AJ32" s="49"/>
      <c r="AK32" s="55"/>
      <c r="AL32" s="49"/>
      <c r="AM32" s="55"/>
      <c r="AN32" s="49">
        <v>5309</v>
      </c>
      <c r="AO32" s="43"/>
      <c r="AP32" s="47">
        <v>3539</v>
      </c>
      <c r="AQ32" s="47">
        <f t="shared" si="9"/>
        <v>14167.431666666669</v>
      </c>
      <c r="AR32" s="49">
        <f t="shared" si="13"/>
        <v>169113.99833333335</v>
      </c>
      <c r="AS32" s="166"/>
      <c r="AT32" s="129">
        <v>0.3</v>
      </c>
      <c r="AU32" s="129">
        <v>0.35</v>
      </c>
      <c r="AV32" s="129">
        <v>0.4</v>
      </c>
      <c r="AW32" s="135">
        <f t="shared" si="14"/>
        <v>1.0555555555555556</v>
      </c>
      <c r="AX32" s="130">
        <v>19</v>
      </c>
      <c r="AY32" s="136">
        <f t="shared" si="15"/>
        <v>36706.527500000004</v>
      </c>
      <c r="AZ32" s="132"/>
      <c r="BA32" s="132"/>
      <c r="BB32" s="132"/>
      <c r="BC32" s="132"/>
      <c r="BD32" s="132"/>
      <c r="BE32" s="132"/>
      <c r="BF32" s="165">
        <f t="shared" si="27"/>
        <v>1.2222222222222221</v>
      </c>
      <c r="BG32" s="132">
        <v>22</v>
      </c>
      <c r="BH32" s="132">
        <f t="shared" si="28"/>
        <v>46806.598666666672</v>
      </c>
    </row>
    <row r="33" spans="1:60">
      <c r="A33" s="64">
        <v>21</v>
      </c>
      <c r="B33" s="45" t="s">
        <v>41</v>
      </c>
      <c r="C33" s="45" t="s">
        <v>36</v>
      </c>
      <c r="D33" s="45" t="s">
        <v>40</v>
      </c>
      <c r="E33" s="43" t="s">
        <v>175</v>
      </c>
      <c r="F33" s="45" t="s">
        <v>38</v>
      </c>
      <c r="G33" s="46">
        <f t="shared" si="10"/>
        <v>1.2777777777777777</v>
      </c>
      <c r="H33" s="45">
        <v>17697</v>
      </c>
      <c r="I33" s="45">
        <v>5.41</v>
      </c>
      <c r="J33" s="47">
        <v>18</v>
      </c>
      <c r="K33" s="47">
        <f t="shared" si="11"/>
        <v>95740.77</v>
      </c>
      <c r="L33" s="47"/>
      <c r="M33" s="47">
        <v>23</v>
      </c>
      <c r="N33" s="47"/>
      <c r="O33" s="47">
        <f t="shared" si="2"/>
        <v>0</v>
      </c>
      <c r="P33" s="49">
        <f t="shared" si="3"/>
        <v>122335.42833333334</v>
      </c>
      <c r="Q33" s="49">
        <f t="shared" si="4"/>
        <v>0</v>
      </c>
      <c r="R33" s="47">
        <f t="shared" si="5"/>
        <v>30583.857083333336</v>
      </c>
      <c r="S33" s="43"/>
      <c r="T33" s="43"/>
      <c r="U33" s="43">
        <v>15</v>
      </c>
      <c r="V33" s="47">
        <f t="shared" si="12"/>
        <v>5899</v>
      </c>
      <c r="W33" s="55"/>
      <c r="X33" s="55"/>
      <c r="Y33" s="55"/>
      <c r="Z33" s="49">
        <v>18</v>
      </c>
      <c r="AA33" s="55"/>
      <c r="AB33" s="49"/>
      <c r="AC33" s="47"/>
      <c r="AD33" s="47">
        <f t="shared" si="16"/>
        <v>0</v>
      </c>
      <c r="AE33" s="47">
        <f t="shared" si="19"/>
        <v>0</v>
      </c>
      <c r="AF33" s="49">
        <f t="shared" si="26"/>
        <v>4424.25</v>
      </c>
      <c r="AG33" s="49"/>
      <c r="AH33" s="49">
        <f t="shared" si="8"/>
        <v>0</v>
      </c>
      <c r="AI33" s="55"/>
      <c r="AJ33" s="49"/>
      <c r="AK33" s="55"/>
      <c r="AL33" s="49"/>
      <c r="AM33" s="55"/>
      <c r="AN33" s="55"/>
      <c r="AO33" s="43"/>
      <c r="AP33" s="43"/>
      <c r="AQ33" s="47">
        <f t="shared" si="9"/>
        <v>15291.928541666668</v>
      </c>
      <c r="AR33" s="49">
        <f t="shared" si="13"/>
        <v>178534.46395833336</v>
      </c>
      <c r="AS33" s="166"/>
      <c r="AT33" s="129">
        <v>0.3</v>
      </c>
      <c r="AU33" s="129">
        <v>0.35</v>
      </c>
      <c r="AV33" s="129">
        <v>0.4</v>
      </c>
      <c r="AW33" s="135">
        <f t="shared" si="14"/>
        <v>1.2777777777777777</v>
      </c>
      <c r="AX33" s="130">
        <v>23</v>
      </c>
      <c r="AY33" s="136">
        <f t="shared" si="15"/>
        <v>45875.785624999997</v>
      </c>
      <c r="AZ33" s="132"/>
      <c r="BA33" s="132"/>
      <c r="BB33" s="132"/>
      <c r="BC33" s="132"/>
      <c r="BD33" s="132"/>
      <c r="BE33" s="132"/>
      <c r="BF33" s="165">
        <f>1/18*BG33</f>
        <v>1.2777777777777777</v>
      </c>
      <c r="BG33" s="132">
        <v>23</v>
      </c>
      <c r="BH33" s="132">
        <f>((K32*AV32)/J32)*(L32+M32+N32)</f>
        <v>45335.78133333334</v>
      </c>
    </row>
    <row r="34" spans="1:60">
      <c r="A34" s="64">
        <v>22</v>
      </c>
      <c r="B34" s="45" t="s">
        <v>48</v>
      </c>
      <c r="C34" s="45" t="s">
        <v>36</v>
      </c>
      <c r="D34" s="45" t="s">
        <v>40</v>
      </c>
      <c r="E34" s="45" t="s">
        <v>175</v>
      </c>
      <c r="F34" s="45" t="s">
        <v>38</v>
      </c>
      <c r="G34" s="46">
        <f t="shared" si="10"/>
        <v>1.5</v>
      </c>
      <c r="H34" s="45">
        <v>17697</v>
      </c>
      <c r="I34" s="45">
        <v>5.32</v>
      </c>
      <c r="J34" s="47">
        <v>18</v>
      </c>
      <c r="K34" s="47">
        <f t="shared" si="11"/>
        <v>94148.040000000008</v>
      </c>
      <c r="L34" s="47"/>
      <c r="M34" s="47">
        <v>21</v>
      </c>
      <c r="N34" s="47">
        <v>6</v>
      </c>
      <c r="O34" s="47">
        <f t="shared" si="2"/>
        <v>0</v>
      </c>
      <c r="P34" s="49">
        <f t="shared" si="3"/>
        <v>109839.38</v>
      </c>
      <c r="Q34" s="49">
        <f t="shared" si="4"/>
        <v>31382.68</v>
      </c>
      <c r="R34" s="47">
        <f t="shared" si="5"/>
        <v>35305.514999999999</v>
      </c>
      <c r="S34" s="49"/>
      <c r="T34" s="43"/>
      <c r="U34" s="43"/>
      <c r="V34" s="47">
        <f t="shared" si="12"/>
        <v>0</v>
      </c>
      <c r="W34" s="55"/>
      <c r="X34" s="55"/>
      <c r="Y34" s="49">
        <v>13</v>
      </c>
      <c r="Z34" s="49">
        <v>5</v>
      </c>
      <c r="AA34" s="79"/>
      <c r="AB34" s="49"/>
      <c r="AC34" s="47"/>
      <c r="AD34" s="47">
        <f t="shared" si="16"/>
        <v>0</v>
      </c>
      <c r="AE34" s="47">
        <f t="shared" si="19"/>
        <v>1597.6458333333333</v>
      </c>
      <c r="AF34" s="49">
        <f t="shared" si="26"/>
        <v>1228.9583333333333</v>
      </c>
      <c r="AG34" s="49">
        <f>H34*25%/J34*AA34</f>
        <v>0</v>
      </c>
      <c r="AH34" s="49">
        <f t="shared" si="8"/>
        <v>0</v>
      </c>
      <c r="AI34" s="55"/>
      <c r="AJ34" s="49"/>
      <c r="AK34" s="55"/>
      <c r="AL34" s="49"/>
      <c r="AM34" s="55"/>
      <c r="AN34" s="55"/>
      <c r="AO34" s="43"/>
      <c r="AP34" s="47"/>
      <c r="AQ34" s="47">
        <f t="shared" si="9"/>
        <v>17652.757500000003</v>
      </c>
      <c r="AR34" s="49">
        <f t="shared" si="13"/>
        <v>197006.93666666668</v>
      </c>
      <c r="AS34" s="166"/>
      <c r="AT34" s="129">
        <v>0.3</v>
      </c>
      <c r="AU34" s="129">
        <v>0.35</v>
      </c>
      <c r="AV34" s="129">
        <v>0.4</v>
      </c>
      <c r="AW34" s="135">
        <f t="shared" si="14"/>
        <v>1.2777777777777777</v>
      </c>
      <c r="AX34" s="130">
        <v>23</v>
      </c>
      <c r="AY34" s="136">
        <f t="shared" si="15"/>
        <v>45112.602500000008</v>
      </c>
      <c r="AZ34" s="132"/>
      <c r="BA34" s="132"/>
      <c r="BB34" s="132"/>
      <c r="BC34" s="132"/>
      <c r="BD34" s="132"/>
      <c r="BE34" s="132"/>
      <c r="BF34" s="132"/>
      <c r="BG34" s="132"/>
      <c r="BH34" s="132"/>
    </row>
    <row r="35" spans="1:60" ht="13.5" customHeight="1">
      <c r="A35" s="64">
        <v>23</v>
      </c>
      <c r="B35" s="45" t="s">
        <v>48</v>
      </c>
      <c r="C35" s="45" t="s">
        <v>36</v>
      </c>
      <c r="D35" s="45" t="s">
        <v>42</v>
      </c>
      <c r="E35" s="43" t="s">
        <v>176</v>
      </c>
      <c r="F35" s="45" t="s">
        <v>43</v>
      </c>
      <c r="G35" s="46">
        <f t="shared" si="10"/>
        <v>1.5</v>
      </c>
      <c r="H35" s="45">
        <v>17697</v>
      </c>
      <c r="I35" s="45">
        <v>4.95</v>
      </c>
      <c r="J35" s="45">
        <v>18</v>
      </c>
      <c r="K35" s="47">
        <f t="shared" si="11"/>
        <v>87600.150000000009</v>
      </c>
      <c r="L35" s="47"/>
      <c r="M35" s="47">
        <v>21</v>
      </c>
      <c r="N35" s="47">
        <v>6</v>
      </c>
      <c r="O35" s="47">
        <f t="shared" si="2"/>
        <v>0</v>
      </c>
      <c r="P35" s="49">
        <f t="shared" si="3"/>
        <v>102200.175</v>
      </c>
      <c r="Q35" s="49">
        <f t="shared" si="4"/>
        <v>29200.050000000003</v>
      </c>
      <c r="R35" s="47">
        <f t="shared" si="5"/>
        <v>32850.056250000001</v>
      </c>
      <c r="S35" s="49"/>
      <c r="T35" s="49"/>
      <c r="U35" s="49">
        <v>17</v>
      </c>
      <c r="V35" s="47">
        <f t="shared" si="12"/>
        <v>6685.5333333333328</v>
      </c>
      <c r="W35" s="49"/>
      <c r="X35" s="49"/>
      <c r="Y35" s="49">
        <v>13</v>
      </c>
      <c r="Z35" s="49">
        <v>5</v>
      </c>
      <c r="AA35" s="79"/>
      <c r="AB35" s="49"/>
      <c r="AC35" s="47"/>
      <c r="AD35" s="47">
        <f t="shared" si="16"/>
        <v>0</v>
      </c>
      <c r="AE35" s="47">
        <f t="shared" si="19"/>
        <v>1597.6458333333333</v>
      </c>
      <c r="AF35" s="49">
        <f t="shared" si="26"/>
        <v>1228.9583333333333</v>
      </c>
      <c r="AG35" s="49"/>
      <c r="AH35" s="49">
        <f t="shared" si="8"/>
        <v>0</v>
      </c>
      <c r="AI35" s="49"/>
      <c r="AJ35" s="49"/>
      <c r="AK35" s="49"/>
      <c r="AL35" s="49">
        <v>5309</v>
      </c>
      <c r="AM35" s="49"/>
      <c r="AN35" s="49"/>
      <c r="AO35" s="49"/>
      <c r="AP35" s="49"/>
      <c r="AQ35" s="47">
        <f t="shared" si="9"/>
        <v>16425.028125000001</v>
      </c>
      <c r="AR35" s="49">
        <f t="shared" si="13"/>
        <v>195496.44687499999</v>
      </c>
      <c r="AS35" s="166"/>
      <c r="AT35" s="129">
        <v>0.3</v>
      </c>
      <c r="AU35" s="129">
        <v>0.35</v>
      </c>
      <c r="AV35" s="129">
        <v>0.4</v>
      </c>
      <c r="AW35" s="135">
        <f t="shared" si="14"/>
        <v>1.3888888888888888</v>
      </c>
      <c r="AX35" s="130">
        <v>25</v>
      </c>
      <c r="AY35" s="136">
        <f t="shared" si="15"/>
        <v>45625.078125000007</v>
      </c>
      <c r="AZ35" s="132"/>
      <c r="BA35" s="132"/>
      <c r="BB35" s="132"/>
      <c r="BC35" s="132"/>
      <c r="BD35" s="132"/>
      <c r="BE35" s="132"/>
      <c r="BF35" s="132"/>
      <c r="BG35" s="132"/>
      <c r="BH35" s="132"/>
    </row>
    <row r="36" spans="1:60">
      <c r="A36" s="64">
        <v>24</v>
      </c>
      <c r="B36" s="45" t="s">
        <v>58</v>
      </c>
      <c r="C36" s="45" t="s">
        <v>36</v>
      </c>
      <c r="D36" s="45" t="s">
        <v>40</v>
      </c>
      <c r="E36" s="43" t="s">
        <v>175</v>
      </c>
      <c r="F36" s="47" t="s">
        <v>38</v>
      </c>
      <c r="G36" s="46">
        <f t="shared" si="10"/>
        <v>1.5555555555555554</v>
      </c>
      <c r="H36" s="47">
        <v>17697</v>
      </c>
      <c r="I36" s="143">
        <v>5.32</v>
      </c>
      <c r="J36" s="47">
        <v>18</v>
      </c>
      <c r="K36" s="47">
        <f t="shared" si="11"/>
        <v>94148.040000000008</v>
      </c>
      <c r="L36" s="47"/>
      <c r="M36" s="47">
        <v>21</v>
      </c>
      <c r="N36" s="47">
        <v>7</v>
      </c>
      <c r="O36" s="47">
        <f t="shared" si="2"/>
        <v>0</v>
      </c>
      <c r="P36" s="49">
        <f t="shared" si="3"/>
        <v>109839.38</v>
      </c>
      <c r="Q36" s="49">
        <f t="shared" si="4"/>
        <v>36613.126666666663</v>
      </c>
      <c r="R36" s="47">
        <f t="shared" si="5"/>
        <v>36613.126666666663</v>
      </c>
      <c r="S36" s="49"/>
      <c r="T36" s="49"/>
      <c r="U36" s="49">
        <v>21</v>
      </c>
      <c r="V36" s="47">
        <f t="shared" si="12"/>
        <v>8258.6</v>
      </c>
      <c r="W36" s="49"/>
      <c r="X36" s="49"/>
      <c r="Y36" s="49">
        <v>11</v>
      </c>
      <c r="Z36" s="49">
        <v>4</v>
      </c>
      <c r="AA36" s="79"/>
      <c r="AB36" s="49">
        <v>3</v>
      </c>
      <c r="AC36" s="47"/>
      <c r="AD36" s="47">
        <f t="shared" si="16"/>
        <v>0</v>
      </c>
      <c r="AE36" s="47">
        <f t="shared" si="19"/>
        <v>1351.8541666666665</v>
      </c>
      <c r="AF36" s="49">
        <f t="shared" si="26"/>
        <v>983.16666666666663</v>
      </c>
      <c r="AG36" s="49"/>
      <c r="AH36" s="49">
        <f t="shared" si="8"/>
        <v>737.375</v>
      </c>
      <c r="AI36" s="49"/>
      <c r="AJ36" s="49"/>
      <c r="AK36" s="49"/>
      <c r="AL36" s="49"/>
      <c r="AM36" s="49"/>
      <c r="AN36" s="49">
        <v>5309</v>
      </c>
      <c r="AO36" s="49"/>
      <c r="AP36" s="47"/>
      <c r="AQ36" s="47">
        <f t="shared" si="9"/>
        <v>18306.563333333332</v>
      </c>
      <c r="AR36" s="49">
        <f t="shared" si="13"/>
        <v>218012.1925</v>
      </c>
      <c r="AS36" s="166"/>
      <c r="AT36" s="129">
        <v>0.3</v>
      </c>
      <c r="AU36" s="129">
        <v>0.35</v>
      </c>
      <c r="AV36" s="129">
        <v>0.4</v>
      </c>
      <c r="AW36" s="135">
        <f t="shared" si="14"/>
        <v>1.3333333333333333</v>
      </c>
      <c r="AX36" s="130">
        <v>24</v>
      </c>
      <c r="AY36" s="136">
        <f t="shared" si="15"/>
        <v>47074.020000000011</v>
      </c>
      <c r="AZ36" s="132"/>
      <c r="BA36" s="132"/>
      <c r="BB36" s="132"/>
      <c r="BC36" s="132"/>
      <c r="BD36" s="132"/>
      <c r="BE36" s="132"/>
      <c r="BF36" s="132"/>
      <c r="BG36" s="132"/>
      <c r="BH36" s="132"/>
    </row>
    <row r="37" spans="1:60" ht="14.25" customHeight="1">
      <c r="A37" s="64">
        <v>25</v>
      </c>
      <c r="B37" s="45" t="s">
        <v>58</v>
      </c>
      <c r="C37" s="45" t="s">
        <v>36</v>
      </c>
      <c r="D37" s="45" t="s">
        <v>46</v>
      </c>
      <c r="E37" s="43" t="s">
        <v>55</v>
      </c>
      <c r="F37" s="52" t="s">
        <v>136</v>
      </c>
      <c r="G37" s="46">
        <f t="shared" si="10"/>
        <v>1.5</v>
      </c>
      <c r="H37" s="47">
        <v>17697</v>
      </c>
      <c r="I37" s="143">
        <v>4.1399999999999997</v>
      </c>
      <c r="J37" s="47">
        <v>18</v>
      </c>
      <c r="K37" s="47">
        <f t="shared" si="11"/>
        <v>73265.579999999987</v>
      </c>
      <c r="L37" s="47">
        <v>12</v>
      </c>
      <c r="M37" s="47">
        <v>12</v>
      </c>
      <c r="N37" s="47">
        <v>3</v>
      </c>
      <c r="O37" s="47">
        <f t="shared" si="2"/>
        <v>48843.719999999994</v>
      </c>
      <c r="P37" s="49">
        <f t="shared" si="3"/>
        <v>48843.719999999994</v>
      </c>
      <c r="Q37" s="49">
        <f t="shared" si="4"/>
        <v>12210.929999999998</v>
      </c>
      <c r="R37" s="47">
        <f t="shared" si="5"/>
        <v>27474.592499999995</v>
      </c>
      <c r="S37" s="49"/>
      <c r="T37" s="49"/>
      <c r="U37" s="49"/>
      <c r="V37" s="47">
        <f t="shared" si="12"/>
        <v>0</v>
      </c>
      <c r="W37" s="49"/>
      <c r="X37" s="49"/>
      <c r="Y37" s="49">
        <v>10</v>
      </c>
      <c r="Z37" s="49">
        <v>8</v>
      </c>
      <c r="AA37" s="79"/>
      <c r="AB37" s="49"/>
      <c r="AC37" s="47"/>
      <c r="AD37" s="47">
        <f t="shared" si="16"/>
        <v>0</v>
      </c>
      <c r="AE37" s="47">
        <f t="shared" si="19"/>
        <v>1228.9583333333333</v>
      </c>
      <c r="AF37" s="49">
        <f t="shared" si="26"/>
        <v>1966.3333333333333</v>
      </c>
      <c r="AG37" s="49"/>
      <c r="AH37" s="49">
        <f t="shared" si="8"/>
        <v>0</v>
      </c>
      <c r="AI37" s="49"/>
      <c r="AJ37" s="49"/>
      <c r="AK37" s="49"/>
      <c r="AL37" s="49">
        <v>5309</v>
      </c>
      <c r="AM37" s="49"/>
      <c r="AN37" s="49"/>
      <c r="AO37" s="49"/>
      <c r="AP37" s="49">
        <v>3539</v>
      </c>
      <c r="AQ37" s="47">
        <f t="shared" si="9"/>
        <v>13737.296249999998</v>
      </c>
      <c r="AR37" s="49">
        <f t="shared" si="13"/>
        <v>163153.55041666664</v>
      </c>
      <c r="AS37" s="166"/>
      <c r="AT37" s="129">
        <v>0.3</v>
      </c>
      <c r="AU37" s="129">
        <v>0.35</v>
      </c>
      <c r="AV37" s="129">
        <v>0.4</v>
      </c>
      <c r="AW37" s="135">
        <f t="shared" si="14"/>
        <v>1.5</v>
      </c>
      <c r="AX37" s="130">
        <v>27</v>
      </c>
      <c r="AY37" s="136">
        <f t="shared" si="15"/>
        <v>41211.888749999991</v>
      </c>
      <c r="AZ37" s="132"/>
      <c r="BA37" s="132"/>
      <c r="BB37" s="132"/>
      <c r="BC37" s="132"/>
      <c r="BD37" s="132"/>
      <c r="BE37" s="132"/>
      <c r="BF37" s="132"/>
      <c r="BG37" s="132"/>
      <c r="BH37" s="132"/>
    </row>
    <row r="38" spans="1:60" ht="14.25" customHeight="1">
      <c r="A38" s="64">
        <v>26</v>
      </c>
      <c r="B38" s="45" t="s">
        <v>56</v>
      </c>
      <c r="C38" s="45" t="s">
        <v>36</v>
      </c>
      <c r="D38" s="45" t="s">
        <v>53</v>
      </c>
      <c r="E38" s="43" t="s">
        <v>133</v>
      </c>
      <c r="F38" s="45" t="s">
        <v>54</v>
      </c>
      <c r="G38" s="46">
        <f t="shared" si="10"/>
        <v>1.2777777777777777</v>
      </c>
      <c r="H38" s="45">
        <v>17697</v>
      </c>
      <c r="I38" s="45">
        <v>4.59</v>
      </c>
      <c r="J38" s="45">
        <v>18</v>
      </c>
      <c r="K38" s="47">
        <f t="shared" si="11"/>
        <v>81229.23</v>
      </c>
      <c r="L38" s="47"/>
      <c r="M38" s="47">
        <v>5</v>
      </c>
      <c r="N38" s="47">
        <v>18</v>
      </c>
      <c r="O38" s="47">
        <f t="shared" si="2"/>
        <v>0</v>
      </c>
      <c r="P38" s="49">
        <f t="shared" si="3"/>
        <v>22563.674999999999</v>
      </c>
      <c r="Q38" s="49">
        <f t="shared" si="4"/>
        <v>81229.23</v>
      </c>
      <c r="R38" s="47">
        <f t="shared" si="5"/>
        <v>25948.22625</v>
      </c>
      <c r="S38" s="49"/>
      <c r="T38" s="49"/>
      <c r="U38" s="49"/>
      <c r="V38" s="47">
        <f t="shared" si="12"/>
        <v>0</v>
      </c>
      <c r="W38" s="49"/>
      <c r="X38" s="49"/>
      <c r="Y38" s="49"/>
      <c r="Z38" s="49">
        <v>5</v>
      </c>
      <c r="AA38" s="79"/>
      <c r="AB38" s="49">
        <v>18</v>
      </c>
      <c r="AC38" s="47"/>
      <c r="AD38" s="47">
        <f t="shared" si="16"/>
        <v>0</v>
      </c>
      <c r="AE38" s="47">
        <f t="shared" si="19"/>
        <v>0</v>
      </c>
      <c r="AF38" s="49">
        <f t="shared" si="26"/>
        <v>1228.9583333333333</v>
      </c>
      <c r="AG38" s="49"/>
      <c r="AH38" s="49">
        <f t="shared" si="8"/>
        <v>4424.25</v>
      </c>
      <c r="AI38" s="49"/>
      <c r="AJ38" s="49"/>
      <c r="AK38" s="49"/>
      <c r="AL38" s="49">
        <v>5309</v>
      </c>
      <c r="AM38" s="49"/>
      <c r="AN38" s="49"/>
      <c r="AO38" s="49"/>
      <c r="AP38" s="49"/>
      <c r="AQ38" s="47">
        <f t="shared" si="9"/>
        <v>12974.113125000002</v>
      </c>
      <c r="AR38" s="49">
        <f t="shared" si="13"/>
        <v>153677.45270833332</v>
      </c>
      <c r="AS38" s="166"/>
      <c r="AT38" s="129">
        <v>0.3</v>
      </c>
      <c r="AU38" s="129">
        <v>0.35</v>
      </c>
      <c r="AV38" s="129">
        <v>0.4</v>
      </c>
      <c r="AW38" s="135">
        <f t="shared" si="14"/>
        <v>0.72222222222222221</v>
      </c>
      <c r="AX38" s="130">
        <v>13</v>
      </c>
      <c r="AY38" s="136">
        <f t="shared" si="15"/>
        <v>21999.583124999997</v>
      </c>
      <c r="AZ38" s="165">
        <f>1/18*BA38</f>
        <v>1.2777777777777777</v>
      </c>
      <c r="BA38" s="136">
        <f>L38+M38+N38</f>
        <v>23</v>
      </c>
      <c r="BB38" s="132">
        <f>((K38*AT38)/J38)*BA38</f>
        <v>31137.871499999994</v>
      </c>
      <c r="BC38" s="132"/>
      <c r="BD38" s="132"/>
      <c r="BE38" s="132"/>
      <c r="BF38" s="132"/>
      <c r="BG38" s="132"/>
      <c r="BH38" s="132"/>
    </row>
    <row r="39" spans="1:60" ht="14.25" customHeight="1">
      <c r="A39" s="64">
        <v>27</v>
      </c>
      <c r="B39" s="45" t="s">
        <v>56</v>
      </c>
      <c r="C39" s="45" t="s">
        <v>36</v>
      </c>
      <c r="D39" s="45" t="s">
        <v>42</v>
      </c>
      <c r="E39" s="43" t="s">
        <v>128</v>
      </c>
      <c r="F39" s="47" t="s">
        <v>43</v>
      </c>
      <c r="G39" s="46">
        <f t="shared" si="10"/>
        <v>1.3333333333333333</v>
      </c>
      <c r="H39" s="45">
        <v>17697</v>
      </c>
      <c r="I39" s="45">
        <v>5.03</v>
      </c>
      <c r="J39" s="45">
        <v>18</v>
      </c>
      <c r="K39" s="47">
        <f t="shared" si="11"/>
        <v>89015.91</v>
      </c>
      <c r="L39" s="47"/>
      <c r="M39" s="47">
        <v>20</v>
      </c>
      <c r="N39" s="47">
        <v>4</v>
      </c>
      <c r="O39" s="47">
        <f t="shared" si="2"/>
        <v>0</v>
      </c>
      <c r="P39" s="49">
        <f t="shared" si="3"/>
        <v>98906.56666666668</v>
      </c>
      <c r="Q39" s="49">
        <f t="shared" si="4"/>
        <v>19781.313333333335</v>
      </c>
      <c r="R39" s="47">
        <f t="shared" si="5"/>
        <v>29671.970000000005</v>
      </c>
      <c r="S39" s="49"/>
      <c r="T39" s="49"/>
      <c r="U39" s="49">
        <v>20</v>
      </c>
      <c r="V39" s="47">
        <f t="shared" si="12"/>
        <v>7865.333333333333</v>
      </c>
      <c r="W39" s="49"/>
      <c r="X39" s="49"/>
      <c r="Y39" s="49"/>
      <c r="Z39" s="49">
        <v>14</v>
      </c>
      <c r="AA39" s="79"/>
      <c r="AB39" s="49">
        <v>4</v>
      </c>
      <c r="AC39" s="47"/>
      <c r="AD39" s="47">
        <f t="shared" si="16"/>
        <v>0</v>
      </c>
      <c r="AE39" s="47">
        <f t="shared" si="19"/>
        <v>0</v>
      </c>
      <c r="AF39" s="49">
        <f t="shared" si="26"/>
        <v>3441.083333333333</v>
      </c>
      <c r="AG39" s="49"/>
      <c r="AH39" s="49">
        <f t="shared" si="8"/>
        <v>983.16666666666663</v>
      </c>
      <c r="AI39" s="49"/>
      <c r="AJ39" s="49"/>
      <c r="AK39" s="49"/>
      <c r="AL39" s="49"/>
      <c r="AM39" s="49"/>
      <c r="AN39" s="49">
        <v>5309</v>
      </c>
      <c r="AO39" s="49"/>
      <c r="AP39" s="47">
        <v>3539</v>
      </c>
      <c r="AQ39" s="47">
        <f t="shared" si="9"/>
        <v>14835.985000000004</v>
      </c>
      <c r="AR39" s="49">
        <f t="shared" si="13"/>
        <v>184333.41833333336</v>
      </c>
      <c r="AS39" s="166"/>
      <c r="AT39" s="129">
        <v>0.3</v>
      </c>
      <c r="AU39" s="129">
        <v>0.35</v>
      </c>
      <c r="AV39" s="129">
        <v>0.4</v>
      </c>
      <c r="AW39" s="135">
        <f t="shared" si="14"/>
        <v>1.3333333333333333</v>
      </c>
      <c r="AX39" s="130">
        <v>24</v>
      </c>
      <c r="AY39" s="136">
        <f t="shared" si="15"/>
        <v>44507.955000000009</v>
      </c>
      <c r="AZ39" s="132"/>
      <c r="BA39" s="132"/>
      <c r="BB39" s="132"/>
      <c r="BC39" s="132"/>
      <c r="BD39" s="132"/>
      <c r="BE39" s="132"/>
      <c r="BF39" s="132"/>
      <c r="BG39" s="132"/>
      <c r="BH39" s="132"/>
    </row>
    <row r="40" spans="1:60" ht="14.25" customHeight="1">
      <c r="A40" s="64"/>
      <c r="B40" s="45" t="s">
        <v>5</v>
      </c>
      <c r="C40" s="45" t="s">
        <v>36</v>
      </c>
      <c r="D40" s="45" t="s">
        <v>53</v>
      </c>
      <c r="E40" s="43" t="s">
        <v>177</v>
      </c>
      <c r="F40" s="47" t="s">
        <v>178</v>
      </c>
      <c r="G40" s="46">
        <f t="shared" si="10"/>
        <v>0.1111111111111111</v>
      </c>
      <c r="H40" s="45">
        <v>17697</v>
      </c>
      <c r="I40" s="45">
        <v>4.99</v>
      </c>
      <c r="J40" s="45">
        <v>18</v>
      </c>
      <c r="K40" s="47">
        <f t="shared" si="11"/>
        <v>88308.03</v>
      </c>
      <c r="L40" s="47"/>
      <c r="M40" s="47"/>
      <c r="N40" s="47">
        <v>2</v>
      </c>
      <c r="O40" s="47">
        <f t="shared" ref="O40" si="29">K40/J40*L40</f>
        <v>0</v>
      </c>
      <c r="P40" s="49">
        <f t="shared" ref="P40" si="30">K40/J40*M40</f>
        <v>0</v>
      </c>
      <c r="Q40" s="49">
        <f t="shared" ref="Q40" si="31">K40/J40*N40</f>
        <v>9812.003333333334</v>
      </c>
      <c r="R40" s="47">
        <f t="shared" ref="R40" si="32">(O40+P40+Q40)*0.25</f>
        <v>2453.0008333333335</v>
      </c>
      <c r="S40" s="49"/>
      <c r="T40" s="49"/>
      <c r="U40" s="49"/>
      <c r="V40" s="47">
        <f t="shared" si="12"/>
        <v>0</v>
      </c>
      <c r="W40" s="49"/>
      <c r="X40" s="49"/>
      <c r="Y40" s="49"/>
      <c r="Z40" s="49"/>
      <c r="AA40" s="79"/>
      <c r="AB40" s="49"/>
      <c r="AC40" s="47"/>
      <c r="AD40" s="47">
        <f t="shared" si="16"/>
        <v>0</v>
      </c>
      <c r="AE40" s="47">
        <f t="shared" si="19"/>
        <v>0</v>
      </c>
      <c r="AF40" s="49">
        <f t="shared" si="26"/>
        <v>0</v>
      </c>
      <c r="AG40" s="49"/>
      <c r="AH40" s="49">
        <f t="shared" si="8"/>
        <v>0</v>
      </c>
      <c r="AI40" s="49"/>
      <c r="AJ40" s="49"/>
      <c r="AK40" s="49"/>
      <c r="AL40" s="49"/>
      <c r="AM40" s="49"/>
      <c r="AN40" s="49"/>
      <c r="AO40" s="49"/>
      <c r="AP40" s="47"/>
      <c r="AQ40" s="47">
        <f t="shared" ref="AQ40" si="33">(O40+P40+Q40+R40)*0.1</f>
        <v>1226.5004166666668</v>
      </c>
      <c r="AR40" s="49">
        <f t="shared" si="13"/>
        <v>13491.504583333335</v>
      </c>
      <c r="AS40" s="166"/>
      <c r="AT40" s="129">
        <v>0.3</v>
      </c>
      <c r="AU40" s="129">
        <v>0.35</v>
      </c>
      <c r="AV40" s="129">
        <v>0.4</v>
      </c>
      <c r="AW40" s="135">
        <f t="shared" si="14"/>
        <v>5.5555555555555552E-2</v>
      </c>
      <c r="AX40" s="130">
        <v>1</v>
      </c>
      <c r="AY40" s="136">
        <f t="shared" si="15"/>
        <v>1839.7506250000001</v>
      </c>
      <c r="AZ40" s="132"/>
      <c r="BA40" s="132"/>
      <c r="BB40" s="132"/>
      <c r="BC40" s="132"/>
      <c r="BD40" s="132"/>
      <c r="BE40" s="132"/>
      <c r="BF40" s="132"/>
      <c r="BG40" s="132"/>
      <c r="BH40" s="132"/>
    </row>
    <row r="41" spans="1:60" ht="14.25" customHeight="1">
      <c r="A41" s="64">
        <v>28</v>
      </c>
      <c r="B41" s="45" t="s">
        <v>56</v>
      </c>
      <c r="C41" s="45" t="s">
        <v>36</v>
      </c>
      <c r="D41" s="45" t="s">
        <v>53</v>
      </c>
      <c r="E41" s="43" t="s">
        <v>47</v>
      </c>
      <c r="F41" s="52" t="s">
        <v>178</v>
      </c>
      <c r="G41" s="46">
        <f t="shared" si="10"/>
        <v>1.3333333333333333</v>
      </c>
      <c r="H41" s="45">
        <v>17697</v>
      </c>
      <c r="I41" s="45">
        <v>4.51</v>
      </c>
      <c r="J41" s="45">
        <v>18</v>
      </c>
      <c r="K41" s="47">
        <f t="shared" si="11"/>
        <v>79813.47</v>
      </c>
      <c r="L41" s="47"/>
      <c r="M41" s="47">
        <v>20</v>
      </c>
      <c r="N41" s="47">
        <v>4</v>
      </c>
      <c r="O41" s="47">
        <f t="shared" si="2"/>
        <v>0</v>
      </c>
      <c r="P41" s="49">
        <f t="shared" si="3"/>
        <v>88681.633333333331</v>
      </c>
      <c r="Q41" s="49">
        <f t="shared" si="4"/>
        <v>17736.326666666668</v>
      </c>
      <c r="R41" s="47">
        <f t="shared" si="5"/>
        <v>26604.489999999998</v>
      </c>
      <c r="S41" s="49"/>
      <c r="T41" s="49"/>
      <c r="U41" s="49"/>
      <c r="V41" s="47">
        <f t="shared" si="12"/>
        <v>0</v>
      </c>
      <c r="W41" s="49"/>
      <c r="X41" s="49"/>
      <c r="Y41" s="49"/>
      <c r="Z41" s="49">
        <v>14</v>
      </c>
      <c r="AA41" s="79"/>
      <c r="AB41" s="49">
        <v>4</v>
      </c>
      <c r="AC41" s="47"/>
      <c r="AD41" s="47">
        <f t="shared" si="16"/>
        <v>0</v>
      </c>
      <c r="AE41" s="47">
        <f t="shared" si="19"/>
        <v>0</v>
      </c>
      <c r="AF41" s="49">
        <f t="shared" si="26"/>
        <v>3441.083333333333</v>
      </c>
      <c r="AG41" s="49">
        <f>H41*25%/J41*AA41</f>
        <v>0</v>
      </c>
      <c r="AH41" s="49">
        <f t="shared" si="8"/>
        <v>983.16666666666663</v>
      </c>
      <c r="AI41" s="49"/>
      <c r="AJ41" s="49"/>
      <c r="AK41" s="49"/>
      <c r="AL41" s="49"/>
      <c r="AM41" s="49"/>
      <c r="AN41" s="49"/>
      <c r="AO41" s="49"/>
      <c r="AP41" s="49"/>
      <c r="AQ41" s="47">
        <f t="shared" si="9"/>
        <v>13302.244999999999</v>
      </c>
      <c r="AR41" s="49">
        <f t="shared" si="13"/>
        <v>150748.94500000001</v>
      </c>
      <c r="AS41" s="166"/>
      <c r="AT41" s="129">
        <v>0.3</v>
      </c>
      <c r="AU41" s="129">
        <v>0.35</v>
      </c>
      <c r="AV41" s="129">
        <v>0.4</v>
      </c>
      <c r="AW41" s="135">
        <f t="shared" si="14"/>
        <v>1.3333333333333333</v>
      </c>
      <c r="AX41" s="130">
        <v>24</v>
      </c>
      <c r="AY41" s="136">
        <f t="shared" si="15"/>
        <v>39906.735000000001</v>
      </c>
      <c r="AZ41" s="165">
        <f>1/18*BA41</f>
        <v>1.3333333333333333</v>
      </c>
      <c r="BA41" s="136">
        <f>L41+M41+N41</f>
        <v>24</v>
      </c>
      <c r="BB41" s="132">
        <f>((K41*AT41)/J41)*BA41</f>
        <v>31925.387999999999</v>
      </c>
      <c r="BC41" s="132"/>
      <c r="BD41" s="132"/>
      <c r="BE41" s="132"/>
      <c r="BF41" s="132"/>
      <c r="BG41" s="132"/>
      <c r="BH41" s="132"/>
    </row>
    <row r="42" spans="1:60" ht="14.25" customHeight="1">
      <c r="A42" s="64">
        <v>29</v>
      </c>
      <c r="B42" s="45" t="s">
        <v>49</v>
      </c>
      <c r="C42" s="45" t="s">
        <v>36</v>
      </c>
      <c r="D42" s="57" t="s">
        <v>71</v>
      </c>
      <c r="E42" s="141" t="s">
        <v>55</v>
      </c>
      <c r="F42" s="52" t="s">
        <v>136</v>
      </c>
      <c r="G42" s="46">
        <f t="shared" si="10"/>
        <v>1</v>
      </c>
      <c r="H42" s="45">
        <v>17697</v>
      </c>
      <c r="I42" s="45">
        <v>4.1399999999999997</v>
      </c>
      <c r="J42" s="45">
        <v>18</v>
      </c>
      <c r="K42" s="47">
        <f t="shared" si="11"/>
        <v>73265.579999999987</v>
      </c>
      <c r="L42" s="141"/>
      <c r="M42" s="56">
        <v>9</v>
      </c>
      <c r="N42" s="47">
        <v>9</v>
      </c>
      <c r="O42" s="47">
        <f t="shared" si="2"/>
        <v>0</v>
      </c>
      <c r="P42" s="49">
        <f t="shared" si="3"/>
        <v>36632.789999999994</v>
      </c>
      <c r="Q42" s="49">
        <f t="shared" si="4"/>
        <v>36632.789999999994</v>
      </c>
      <c r="R42" s="47">
        <f t="shared" si="5"/>
        <v>18316.394999999997</v>
      </c>
      <c r="S42" s="49"/>
      <c r="T42" s="49"/>
      <c r="U42" s="49"/>
      <c r="V42" s="47">
        <f t="shared" si="12"/>
        <v>0</v>
      </c>
      <c r="W42" s="49"/>
      <c r="X42" s="49"/>
      <c r="Y42" s="49"/>
      <c r="Z42" s="49"/>
      <c r="AA42" s="49"/>
      <c r="AB42" s="49"/>
      <c r="AC42" s="47"/>
      <c r="AD42" s="47">
        <f t="shared" si="16"/>
        <v>0</v>
      </c>
      <c r="AE42" s="47">
        <f t="shared" si="19"/>
        <v>0</v>
      </c>
      <c r="AF42" s="49">
        <f t="shared" si="26"/>
        <v>0</v>
      </c>
      <c r="AG42" s="49"/>
      <c r="AH42" s="49">
        <f t="shared" si="8"/>
        <v>0</v>
      </c>
      <c r="AI42" s="49"/>
      <c r="AJ42" s="49"/>
      <c r="AK42" s="49"/>
      <c r="AL42" s="49"/>
      <c r="AM42" s="49"/>
      <c r="AN42" s="49"/>
      <c r="AO42" s="49"/>
      <c r="AP42" s="49"/>
      <c r="AQ42" s="47">
        <f t="shared" si="9"/>
        <v>9158.1974999999984</v>
      </c>
      <c r="AR42" s="49">
        <f t="shared" si="13"/>
        <v>100740.17249999999</v>
      </c>
      <c r="AS42" s="166"/>
      <c r="AT42" s="129">
        <v>0.3</v>
      </c>
      <c r="AU42" s="129">
        <v>0.35</v>
      </c>
      <c r="AV42" s="129">
        <v>0.4</v>
      </c>
      <c r="AW42" s="135">
        <f t="shared" si="14"/>
        <v>0</v>
      </c>
      <c r="AX42" s="130"/>
      <c r="AY42" s="136">
        <f t="shared" si="15"/>
        <v>0</v>
      </c>
      <c r="AZ42" s="131"/>
      <c r="BA42" s="131"/>
      <c r="BB42" s="132"/>
      <c r="BC42" s="132"/>
      <c r="BD42" s="132"/>
      <c r="BE42" s="132"/>
      <c r="BF42" s="132"/>
      <c r="BG42" s="132"/>
      <c r="BH42" s="132"/>
    </row>
    <row r="43" spans="1:60" ht="14.25" customHeight="1">
      <c r="A43" s="64"/>
      <c r="B43" s="45" t="s">
        <v>5</v>
      </c>
      <c r="C43" s="45" t="s">
        <v>36</v>
      </c>
      <c r="D43" s="57" t="s">
        <v>71</v>
      </c>
      <c r="E43" s="141" t="s">
        <v>179</v>
      </c>
      <c r="F43" s="52" t="s">
        <v>136</v>
      </c>
      <c r="G43" s="46">
        <f t="shared" si="10"/>
        <v>0.33333333333333331</v>
      </c>
      <c r="H43" s="45">
        <v>17697</v>
      </c>
      <c r="I43" s="45">
        <v>4.1399999999999997</v>
      </c>
      <c r="J43" s="45">
        <v>18</v>
      </c>
      <c r="K43" s="47">
        <f t="shared" si="11"/>
        <v>73265.579999999987</v>
      </c>
      <c r="L43" s="141">
        <v>4</v>
      </c>
      <c r="M43" s="56">
        <v>2</v>
      </c>
      <c r="N43" s="47"/>
      <c r="O43" s="47">
        <f t="shared" si="2"/>
        <v>16281.239999999998</v>
      </c>
      <c r="P43" s="49">
        <f t="shared" si="3"/>
        <v>8140.619999999999</v>
      </c>
      <c r="Q43" s="49">
        <f t="shared" si="4"/>
        <v>0</v>
      </c>
      <c r="R43" s="47">
        <f t="shared" si="5"/>
        <v>6105.4649999999992</v>
      </c>
      <c r="S43" s="49"/>
      <c r="T43" s="49"/>
      <c r="U43" s="49"/>
      <c r="V43" s="47">
        <f t="shared" si="12"/>
        <v>0</v>
      </c>
      <c r="W43" s="49"/>
      <c r="X43" s="49"/>
      <c r="Y43" s="49"/>
      <c r="Z43" s="49"/>
      <c r="AA43" s="49"/>
      <c r="AB43" s="49"/>
      <c r="AC43" s="47"/>
      <c r="AD43" s="47">
        <f t="shared" si="16"/>
        <v>0</v>
      </c>
      <c r="AE43" s="47">
        <f t="shared" si="19"/>
        <v>0</v>
      </c>
      <c r="AF43" s="49">
        <f t="shared" si="26"/>
        <v>0</v>
      </c>
      <c r="AG43" s="49"/>
      <c r="AH43" s="49">
        <f t="shared" si="8"/>
        <v>0</v>
      </c>
      <c r="AI43" s="49"/>
      <c r="AJ43" s="49"/>
      <c r="AK43" s="49"/>
      <c r="AL43" s="49"/>
      <c r="AM43" s="49"/>
      <c r="AN43" s="49"/>
      <c r="AO43" s="49"/>
      <c r="AP43" s="49"/>
      <c r="AQ43" s="47">
        <f t="shared" ref="AQ43" si="34">(O43+P43+Q43+R43)*0.1</f>
        <v>3052.7325000000001</v>
      </c>
      <c r="AR43" s="49">
        <f t="shared" si="13"/>
        <v>33580.057499999995</v>
      </c>
      <c r="AS43" s="166"/>
      <c r="AT43" s="129">
        <v>0.3</v>
      </c>
      <c r="AU43" s="129">
        <v>0.35</v>
      </c>
      <c r="AV43" s="129">
        <v>0.4</v>
      </c>
      <c r="AW43" s="135">
        <f t="shared" si="14"/>
        <v>0.33333333333333331</v>
      </c>
      <c r="AX43" s="130">
        <v>6</v>
      </c>
      <c r="AY43" s="136">
        <f t="shared" si="15"/>
        <v>9158.1974999999984</v>
      </c>
      <c r="AZ43" s="131"/>
      <c r="BA43" s="131"/>
      <c r="BB43" s="132"/>
      <c r="BC43" s="132"/>
      <c r="BD43" s="132"/>
      <c r="BE43" s="132"/>
      <c r="BF43" s="132"/>
      <c r="BG43" s="132"/>
      <c r="BH43" s="132"/>
    </row>
    <row r="44" spans="1:60" ht="14.25" customHeight="1">
      <c r="A44" s="64">
        <v>30</v>
      </c>
      <c r="B44" s="45" t="s">
        <v>49</v>
      </c>
      <c r="C44" s="45" t="s">
        <v>36</v>
      </c>
      <c r="D44" s="45" t="s">
        <v>53</v>
      </c>
      <c r="E44" s="141" t="s">
        <v>130</v>
      </c>
      <c r="F44" s="45" t="s">
        <v>54</v>
      </c>
      <c r="G44" s="46">
        <f t="shared" si="10"/>
        <v>1</v>
      </c>
      <c r="H44" s="45">
        <v>17697</v>
      </c>
      <c r="I44" s="45">
        <v>4.9000000000000004</v>
      </c>
      <c r="J44" s="45">
        <v>18</v>
      </c>
      <c r="K44" s="47">
        <f t="shared" si="11"/>
        <v>86715.3</v>
      </c>
      <c r="L44" s="141"/>
      <c r="M44" s="56">
        <v>10</v>
      </c>
      <c r="N44" s="47">
        <v>8</v>
      </c>
      <c r="O44" s="47">
        <f t="shared" si="2"/>
        <v>0</v>
      </c>
      <c r="P44" s="49">
        <f t="shared" si="3"/>
        <v>48175.166666666664</v>
      </c>
      <c r="Q44" s="49">
        <f t="shared" si="4"/>
        <v>38540.133333333331</v>
      </c>
      <c r="R44" s="47">
        <f t="shared" si="5"/>
        <v>21678.824999999997</v>
      </c>
      <c r="S44" s="49"/>
      <c r="T44" s="49"/>
      <c r="U44" s="49">
        <v>15</v>
      </c>
      <c r="V44" s="47">
        <f t="shared" si="12"/>
        <v>5899</v>
      </c>
      <c r="W44" s="49"/>
      <c r="X44" s="49"/>
      <c r="Y44" s="49"/>
      <c r="Z44" s="49"/>
      <c r="AA44" s="49"/>
      <c r="AB44" s="49"/>
      <c r="AC44" s="47"/>
      <c r="AD44" s="47">
        <f t="shared" si="16"/>
        <v>0</v>
      </c>
      <c r="AE44" s="47">
        <f t="shared" si="19"/>
        <v>0</v>
      </c>
      <c r="AF44" s="49">
        <f t="shared" si="26"/>
        <v>0</v>
      </c>
      <c r="AG44" s="49"/>
      <c r="AH44" s="49">
        <f t="shared" si="8"/>
        <v>0</v>
      </c>
      <c r="AI44" s="49"/>
      <c r="AJ44" s="49"/>
      <c r="AK44" s="49"/>
      <c r="AL44" s="49"/>
      <c r="AM44" s="49"/>
      <c r="AN44" s="49"/>
      <c r="AO44" s="49"/>
      <c r="AP44" s="49"/>
      <c r="AQ44" s="47">
        <f t="shared" si="9"/>
        <v>10839.412499999999</v>
      </c>
      <c r="AR44" s="49">
        <f t="shared" si="13"/>
        <v>125132.53749999998</v>
      </c>
      <c r="AS44" s="166"/>
      <c r="AT44" s="129">
        <v>0.3</v>
      </c>
      <c r="AU44" s="129">
        <v>0.35</v>
      </c>
      <c r="AV44" s="129">
        <v>0.4</v>
      </c>
      <c r="AW44" s="135">
        <f t="shared" si="14"/>
        <v>0.83333333333333326</v>
      </c>
      <c r="AX44" s="130">
        <v>15</v>
      </c>
      <c r="AY44" s="136">
        <f t="shared" si="15"/>
        <v>27098.53125</v>
      </c>
      <c r="AZ44" s="131"/>
      <c r="BA44" s="131"/>
      <c r="BB44" s="132"/>
      <c r="BC44" s="132"/>
      <c r="BD44" s="132"/>
      <c r="BE44" s="132"/>
      <c r="BF44" s="132"/>
      <c r="BG44" s="132"/>
      <c r="BH44" s="132"/>
    </row>
    <row r="45" spans="1:60" ht="14.25" customHeight="1">
      <c r="A45" s="64">
        <v>31</v>
      </c>
      <c r="B45" s="47" t="s">
        <v>109</v>
      </c>
      <c r="C45" s="47" t="s">
        <v>36</v>
      </c>
      <c r="D45" s="47" t="s">
        <v>42</v>
      </c>
      <c r="E45" s="49" t="s">
        <v>180</v>
      </c>
      <c r="F45" s="47" t="s">
        <v>43</v>
      </c>
      <c r="G45" s="46">
        <f t="shared" si="10"/>
        <v>1.1666666666666665</v>
      </c>
      <c r="H45" s="47">
        <v>17697</v>
      </c>
      <c r="I45" s="143">
        <v>5.12</v>
      </c>
      <c r="J45" s="47">
        <v>18</v>
      </c>
      <c r="K45" s="47">
        <f t="shared" si="11"/>
        <v>90608.639999999999</v>
      </c>
      <c r="L45" s="47"/>
      <c r="M45" s="47">
        <v>12</v>
      </c>
      <c r="N45" s="47">
        <v>9</v>
      </c>
      <c r="O45" s="47">
        <f t="shared" si="2"/>
        <v>0</v>
      </c>
      <c r="P45" s="49">
        <f t="shared" si="3"/>
        <v>60405.760000000002</v>
      </c>
      <c r="Q45" s="49">
        <f t="shared" si="4"/>
        <v>45304.32</v>
      </c>
      <c r="R45" s="47">
        <f t="shared" si="5"/>
        <v>26427.52</v>
      </c>
      <c r="S45" s="49"/>
      <c r="T45" s="49"/>
      <c r="U45" s="49">
        <v>15</v>
      </c>
      <c r="V45" s="47">
        <f t="shared" si="12"/>
        <v>5899</v>
      </c>
      <c r="W45" s="49"/>
      <c r="X45" s="49"/>
      <c r="Y45" s="49"/>
      <c r="Z45" s="49"/>
      <c r="AA45" s="49"/>
      <c r="AB45" s="49"/>
      <c r="AC45" s="47"/>
      <c r="AD45" s="47">
        <f t="shared" si="16"/>
        <v>0</v>
      </c>
      <c r="AE45" s="47">
        <f t="shared" si="19"/>
        <v>0</v>
      </c>
      <c r="AF45" s="49">
        <f t="shared" si="26"/>
        <v>0</v>
      </c>
      <c r="AG45" s="49"/>
      <c r="AH45" s="49">
        <f t="shared" si="8"/>
        <v>0</v>
      </c>
      <c r="AI45" s="49"/>
      <c r="AJ45" s="49"/>
      <c r="AK45" s="49"/>
      <c r="AL45" s="49">
        <v>5309</v>
      </c>
      <c r="AM45" s="49"/>
      <c r="AN45" s="49"/>
      <c r="AO45" s="49"/>
      <c r="AP45" s="49">
        <v>3539</v>
      </c>
      <c r="AQ45" s="47">
        <f t="shared" si="9"/>
        <v>13213.760000000002</v>
      </c>
      <c r="AR45" s="49">
        <f t="shared" si="13"/>
        <v>160098.36000000002</v>
      </c>
      <c r="AS45" s="166"/>
      <c r="AT45" s="129">
        <v>0.3</v>
      </c>
      <c r="AU45" s="129">
        <v>0.35</v>
      </c>
      <c r="AV45" s="129">
        <v>0.4</v>
      </c>
      <c r="AW45" s="135">
        <f t="shared" si="14"/>
        <v>0.83333333333333326</v>
      </c>
      <c r="AX45" s="130">
        <v>15</v>
      </c>
      <c r="AY45" s="136">
        <f t="shared" si="15"/>
        <v>28315.199999999997</v>
      </c>
      <c r="AZ45" s="132"/>
      <c r="BA45" s="132"/>
      <c r="BB45" s="132"/>
      <c r="BC45" s="132"/>
      <c r="BD45" s="132"/>
      <c r="BE45" s="132"/>
      <c r="BF45" s="132"/>
      <c r="BG45" s="132"/>
      <c r="BH45" s="132"/>
    </row>
    <row r="46" spans="1:60" ht="14.25" customHeight="1">
      <c r="A46" s="64">
        <v>32</v>
      </c>
      <c r="B46" s="45" t="s">
        <v>45</v>
      </c>
      <c r="C46" s="45" t="s">
        <v>36</v>
      </c>
      <c r="D46" s="45" t="s">
        <v>40</v>
      </c>
      <c r="E46" s="45" t="s">
        <v>181</v>
      </c>
      <c r="F46" s="45" t="s">
        <v>38</v>
      </c>
      <c r="G46" s="46">
        <f t="shared" si="10"/>
        <v>1.4444444444444444</v>
      </c>
      <c r="H46" s="45">
        <v>17697</v>
      </c>
      <c r="I46" s="45">
        <v>5.41</v>
      </c>
      <c r="J46" s="45">
        <v>18</v>
      </c>
      <c r="K46" s="47">
        <f t="shared" si="11"/>
        <v>95740.77</v>
      </c>
      <c r="L46" s="47"/>
      <c r="M46" s="47">
        <v>12</v>
      </c>
      <c r="N46" s="47">
        <v>14</v>
      </c>
      <c r="O46" s="47">
        <f t="shared" si="2"/>
        <v>0</v>
      </c>
      <c r="P46" s="49">
        <f t="shared" si="3"/>
        <v>63827.180000000008</v>
      </c>
      <c r="Q46" s="49">
        <f t="shared" si="4"/>
        <v>74465.043333333335</v>
      </c>
      <c r="R46" s="47">
        <f t="shared" si="5"/>
        <v>34573.055833333332</v>
      </c>
      <c r="S46" s="49"/>
      <c r="T46" s="49">
        <f>K46*0.7</f>
        <v>67018.539000000004</v>
      </c>
      <c r="U46" s="49">
        <v>14</v>
      </c>
      <c r="V46" s="47">
        <f t="shared" si="12"/>
        <v>5505.7333333333336</v>
      </c>
      <c r="W46" s="49"/>
      <c r="X46" s="49"/>
      <c r="Y46" s="49"/>
      <c r="Z46" s="49">
        <v>9</v>
      </c>
      <c r="AA46" s="49"/>
      <c r="AB46" s="49">
        <v>9</v>
      </c>
      <c r="AC46" s="47"/>
      <c r="AD46" s="47">
        <f t="shared" si="16"/>
        <v>0</v>
      </c>
      <c r="AE46" s="47">
        <f t="shared" si="19"/>
        <v>0</v>
      </c>
      <c r="AF46" s="49">
        <f t="shared" si="26"/>
        <v>2212.125</v>
      </c>
      <c r="AG46" s="49"/>
      <c r="AH46" s="49">
        <f t="shared" si="8"/>
        <v>2212.125</v>
      </c>
      <c r="AI46" s="49"/>
      <c r="AJ46" s="49"/>
      <c r="AK46" s="49"/>
      <c r="AL46" s="49">
        <v>5309</v>
      </c>
      <c r="AM46" s="49"/>
      <c r="AN46" s="49"/>
      <c r="AO46" s="49"/>
      <c r="AP46" s="47">
        <v>3539</v>
      </c>
      <c r="AQ46" s="47">
        <f t="shared" si="9"/>
        <v>17286.52791666667</v>
      </c>
      <c r="AR46" s="49">
        <f t="shared" si="13"/>
        <v>275948.3294166667</v>
      </c>
      <c r="AS46" s="166"/>
      <c r="AT46" s="129">
        <v>0.3</v>
      </c>
      <c r="AU46" s="129">
        <v>0.35</v>
      </c>
      <c r="AV46" s="129">
        <v>0.4</v>
      </c>
      <c r="AW46" s="135">
        <f t="shared" si="14"/>
        <v>1</v>
      </c>
      <c r="AX46" s="130">
        <v>18</v>
      </c>
      <c r="AY46" s="136">
        <f t="shared" si="15"/>
        <v>35902.78875</v>
      </c>
      <c r="AZ46" s="132"/>
      <c r="BA46" s="132"/>
      <c r="BB46" s="132"/>
      <c r="BC46" s="132"/>
      <c r="BD46" s="132"/>
      <c r="BE46" s="132"/>
      <c r="BF46" s="132"/>
      <c r="BG46" s="132"/>
      <c r="BH46" s="132"/>
    </row>
    <row r="47" spans="1:60" ht="14.25" customHeight="1">
      <c r="A47" s="64">
        <v>33</v>
      </c>
      <c r="B47" s="45" t="s">
        <v>44</v>
      </c>
      <c r="C47" s="45" t="s">
        <v>36</v>
      </c>
      <c r="D47" s="45" t="s">
        <v>40</v>
      </c>
      <c r="E47" s="45" t="s">
        <v>131</v>
      </c>
      <c r="F47" s="45" t="s">
        <v>38</v>
      </c>
      <c r="G47" s="46">
        <f t="shared" si="10"/>
        <v>1</v>
      </c>
      <c r="H47" s="45">
        <v>17697</v>
      </c>
      <c r="I47" s="45">
        <v>5.41</v>
      </c>
      <c r="J47" s="45">
        <v>18</v>
      </c>
      <c r="K47" s="47">
        <f t="shared" si="11"/>
        <v>95740.77</v>
      </c>
      <c r="L47" s="47"/>
      <c r="M47" s="47">
        <v>12</v>
      </c>
      <c r="N47" s="47">
        <v>6</v>
      </c>
      <c r="O47" s="47">
        <f t="shared" si="2"/>
        <v>0</v>
      </c>
      <c r="P47" s="49">
        <f t="shared" si="3"/>
        <v>63827.180000000008</v>
      </c>
      <c r="Q47" s="49">
        <f t="shared" si="4"/>
        <v>31913.590000000004</v>
      </c>
      <c r="R47" s="47">
        <f t="shared" si="5"/>
        <v>23935.192500000005</v>
      </c>
      <c r="S47" s="49"/>
      <c r="T47" s="49"/>
      <c r="U47" s="49">
        <v>12</v>
      </c>
      <c r="V47" s="47">
        <f t="shared" si="12"/>
        <v>4719.2</v>
      </c>
      <c r="W47" s="49"/>
      <c r="X47" s="49"/>
      <c r="Y47" s="49"/>
      <c r="Z47" s="49">
        <v>10</v>
      </c>
      <c r="AA47" s="49"/>
      <c r="AB47" s="49">
        <v>4</v>
      </c>
      <c r="AC47" s="47"/>
      <c r="AD47" s="47">
        <f t="shared" si="16"/>
        <v>0</v>
      </c>
      <c r="AE47" s="47">
        <f t="shared" si="19"/>
        <v>0</v>
      </c>
      <c r="AF47" s="49">
        <f t="shared" si="26"/>
        <v>2457.9166666666665</v>
      </c>
      <c r="AG47" s="49"/>
      <c r="AH47" s="49">
        <f t="shared" si="8"/>
        <v>983.16666666666663</v>
      </c>
      <c r="AI47" s="49"/>
      <c r="AJ47" s="49"/>
      <c r="AK47" s="49"/>
      <c r="AL47" s="49">
        <v>5309</v>
      </c>
      <c r="AM47" s="49"/>
      <c r="AN47" s="49"/>
      <c r="AO47" s="49"/>
      <c r="AP47" s="49">
        <v>3539</v>
      </c>
      <c r="AQ47" s="47">
        <f t="shared" si="9"/>
        <v>11967.596250000002</v>
      </c>
      <c r="AR47" s="49">
        <f t="shared" si="13"/>
        <v>148651.84208333335</v>
      </c>
      <c r="AS47" s="166"/>
      <c r="AT47" s="129">
        <v>0.3</v>
      </c>
      <c r="AU47" s="129">
        <v>0.35</v>
      </c>
      <c r="AV47" s="129">
        <v>0.4</v>
      </c>
      <c r="AW47" s="135">
        <f t="shared" si="14"/>
        <v>0.66666666666666663</v>
      </c>
      <c r="AX47" s="130">
        <v>12</v>
      </c>
      <c r="AY47" s="136">
        <f t="shared" si="15"/>
        <v>23935.192500000001</v>
      </c>
      <c r="AZ47" s="132"/>
      <c r="BA47" s="132"/>
      <c r="BB47" s="132"/>
      <c r="BC47" s="132"/>
      <c r="BD47" s="132"/>
      <c r="BE47" s="132"/>
      <c r="BF47" s="132"/>
      <c r="BG47" s="132"/>
      <c r="BH47" s="132"/>
    </row>
    <row r="48" spans="1:60" ht="14.25" customHeight="1">
      <c r="A48" s="64">
        <v>34</v>
      </c>
      <c r="B48" s="45" t="s">
        <v>44</v>
      </c>
      <c r="C48" s="45" t="s">
        <v>36</v>
      </c>
      <c r="D48" s="45" t="s">
        <v>42</v>
      </c>
      <c r="E48" s="45" t="s">
        <v>182</v>
      </c>
      <c r="F48" s="47" t="s">
        <v>43</v>
      </c>
      <c r="G48" s="46">
        <f t="shared" si="10"/>
        <v>1.1111111111111112</v>
      </c>
      <c r="H48" s="45">
        <v>17697</v>
      </c>
      <c r="I48" s="45">
        <v>5.2</v>
      </c>
      <c r="J48" s="45">
        <v>18</v>
      </c>
      <c r="K48" s="47">
        <f t="shared" si="11"/>
        <v>92024.400000000009</v>
      </c>
      <c r="L48" s="47"/>
      <c r="M48" s="47">
        <v>14</v>
      </c>
      <c r="N48" s="47">
        <v>6</v>
      </c>
      <c r="O48" s="47">
        <f t="shared" si="2"/>
        <v>0</v>
      </c>
      <c r="P48" s="49">
        <f t="shared" si="3"/>
        <v>71574.53333333334</v>
      </c>
      <c r="Q48" s="49">
        <f t="shared" si="4"/>
        <v>30674.800000000003</v>
      </c>
      <c r="R48" s="47">
        <f t="shared" si="5"/>
        <v>25562.333333333336</v>
      </c>
      <c r="S48" s="49"/>
      <c r="T48" s="49"/>
      <c r="U48" s="49">
        <v>10</v>
      </c>
      <c r="V48" s="47">
        <f t="shared" si="12"/>
        <v>3932.6666666666665</v>
      </c>
      <c r="W48" s="49"/>
      <c r="X48" s="49"/>
      <c r="Y48" s="49"/>
      <c r="Z48" s="49">
        <v>12</v>
      </c>
      <c r="AA48" s="49"/>
      <c r="AB48" s="49">
        <v>4</v>
      </c>
      <c r="AC48" s="47"/>
      <c r="AD48" s="47">
        <f t="shared" si="16"/>
        <v>0</v>
      </c>
      <c r="AE48" s="47">
        <f t="shared" si="19"/>
        <v>0</v>
      </c>
      <c r="AF48" s="49">
        <f t="shared" si="26"/>
        <v>2949.5</v>
      </c>
      <c r="AG48" s="49"/>
      <c r="AH48" s="49">
        <f>H48*25%/J48*AB48</f>
        <v>983.16666666666663</v>
      </c>
      <c r="AI48" s="49"/>
      <c r="AJ48" s="49"/>
      <c r="AK48" s="49"/>
      <c r="AL48" s="49">
        <v>5309</v>
      </c>
      <c r="AM48" s="49"/>
      <c r="AN48" s="49"/>
      <c r="AO48" s="49"/>
      <c r="AP48" s="49">
        <v>3539</v>
      </c>
      <c r="AQ48" s="47">
        <f t="shared" si="9"/>
        <v>12781.16666666667</v>
      </c>
      <c r="AR48" s="49">
        <f t="shared" si="13"/>
        <v>157306.16666666666</v>
      </c>
      <c r="AS48" s="166"/>
      <c r="AT48" s="129">
        <v>0.3</v>
      </c>
      <c r="AU48" s="129">
        <v>0.35</v>
      </c>
      <c r="AV48" s="129">
        <v>0.4</v>
      </c>
      <c r="AW48" s="135">
        <f t="shared" si="14"/>
        <v>1.1111111111111112</v>
      </c>
      <c r="AX48" s="130">
        <v>20</v>
      </c>
      <c r="AY48" s="136">
        <f t="shared" si="15"/>
        <v>38343.5</v>
      </c>
      <c r="AZ48" s="132"/>
      <c r="BA48" s="132"/>
      <c r="BB48" s="132"/>
      <c r="BC48" s="165">
        <f t="shared" ref="BC48:BC50" si="35">1/18*BD48</f>
        <v>1.1111111111111112</v>
      </c>
      <c r="BD48" s="132">
        <v>20</v>
      </c>
      <c r="BE48" s="132">
        <f>((K48*AU48)/J48)*(M48+N48+L48)</f>
        <v>35787.26666666667</v>
      </c>
      <c r="BF48" s="132"/>
      <c r="BG48" s="132"/>
      <c r="BH48" s="132"/>
    </row>
    <row r="49" spans="1:60" ht="14.25" customHeight="1">
      <c r="A49" s="64">
        <v>35</v>
      </c>
      <c r="B49" s="45" t="s">
        <v>108</v>
      </c>
      <c r="C49" s="45" t="s">
        <v>36</v>
      </c>
      <c r="D49" s="45" t="s">
        <v>42</v>
      </c>
      <c r="E49" s="45" t="s">
        <v>130</v>
      </c>
      <c r="F49" s="45" t="s">
        <v>43</v>
      </c>
      <c r="G49" s="46">
        <f t="shared" si="10"/>
        <v>1.0027777777777778</v>
      </c>
      <c r="H49" s="45">
        <v>17697</v>
      </c>
      <c r="I49" s="45">
        <v>4.95</v>
      </c>
      <c r="J49" s="45">
        <v>18</v>
      </c>
      <c r="K49" s="47">
        <f t="shared" si="11"/>
        <v>87600.150000000009</v>
      </c>
      <c r="L49" s="47"/>
      <c r="M49" s="47">
        <v>10</v>
      </c>
      <c r="N49" s="47">
        <v>8.0500000000000007</v>
      </c>
      <c r="O49" s="47">
        <f t="shared" si="2"/>
        <v>0</v>
      </c>
      <c r="P49" s="49">
        <f t="shared" si="3"/>
        <v>48666.75</v>
      </c>
      <c r="Q49" s="49">
        <f t="shared" si="4"/>
        <v>39176.733750000007</v>
      </c>
      <c r="R49" s="47">
        <f t="shared" si="5"/>
        <v>21960.870937500003</v>
      </c>
      <c r="S49" s="49"/>
      <c r="T49" s="49"/>
      <c r="U49" s="49">
        <v>9</v>
      </c>
      <c r="V49" s="47">
        <f t="shared" si="12"/>
        <v>3539.3999999999996</v>
      </c>
      <c r="W49" s="49"/>
      <c r="X49" s="49"/>
      <c r="Y49" s="49"/>
      <c r="Z49" s="49">
        <v>12</v>
      </c>
      <c r="AA49" s="49"/>
      <c r="AB49" s="49">
        <v>4</v>
      </c>
      <c r="AC49" s="47"/>
      <c r="AD49" s="47">
        <f t="shared" si="16"/>
        <v>0</v>
      </c>
      <c r="AE49" s="47">
        <f t="shared" si="19"/>
        <v>0</v>
      </c>
      <c r="AF49" s="49">
        <f t="shared" si="26"/>
        <v>2949.5</v>
      </c>
      <c r="AG49" s="49"/>
      <c r="AH49" s="49">
        <f>H49*25%/J49*AB49</f>
        <v>983.16666666666663</v>
      </c>
      <c r="AI49" s="49"/>
      <c r="AJ49" s="49"/>
      <c r="AK49" s="49"/>
      <c r="AL49" s="49">
        <v>5309</v>
      </c>
      <c r="AM49" s="49"/>
      <c r="AN49" s="49"/>
      <c r="AO49" s="49"/>
      <c r="AP49" s="47">
        <v>3539</v>
      </c>
      <c r="AQ49" s="47">
        <f t="shared" si="9"/>
        <v>10980.435468750002</v>
      </c>
      <c r="AR49" s="49">
        <f t="shared" si="13"/>
        <v>137104.85682291668</v>
      </c>
      <c r="AS49" s="166"/>
      <c r="AT49" s="129">
        <v>0.3</v>
      </c>
      <c r="AU49" s="129">
        <v>0.35</v>
      </c>
      <c r="AV49" s="129">
        <v>0.4</v>
      </c>
      <c r="AW49" s="135">
        <f t="shared" si="14"/>
        <v>0.77777777777777768</v>
      </c>
      <c r="AX49" s="130">
        <v>14</v>
      </c>
      <c r="AY49" s="136">
        <f t="shared" si="15"/>
        <v>25550.043750000004</v>
      </c>
      <c r="AZ49" s="132"/>
      <c r="BA49" s="132"/>
      <c r="BB49" s="132"/>
      <c r="BC49" s="165">
        <f t="shared" si="35"/>
        <v>1</v>
      </c>
      <c r="BD49" s="132">
        <v>18</v>
      </c>
      <c r="BE49" s="132">
        <f>((K49*AU49)/J49)*(M49+N49+L49)</f>
        <v>30745.219312500001</v>
      </c>
      <c r="BF49" s="132"/>
      <c r="BG49" s="132"/>
      <c r="BH49" s="132"/>
    </row>
    <row r="50" spans="1:60" ht="14.25" customHeight="1">
      <c r="A50" s="64">
        <v>36</v>
      </c>
      <c r="B50" s="45" t="s">
        <v>183</v>
      </c>
      <c r="C50" s="45" t="s">
        <v>36</v>
      </c>
      <c r="D50" s="45" t="s">
        <v>42</v>
      </c>
      <c r="E50" s="45" t="s">
        <v>184</v>
      </c>
      <c r="F50" s="45" t="s">
        <v>43</v>
      </c>
      <c r="G50" s="46">
        <f t="shared" si="10"/>
        <v>0.22222222222222221</v>
      </c>
      <c r="H50" s="45">
        <v>17697</v>
      </c>
      <c r="I50" s="45">
        <v>5.03</v>
      </c>
      <c r="J50" s="45">
        <v>18</v>
      </c>
      <c r="K50" s="47">
        <f t="shared" si="11"/>
        <v>89015.91</v>
      </c>
      <c r="L50" s="47"/>
      <c r="M50" s="47">
        <v>2</v>
      </c>
      <c r="N50" s="47">
        <v>2</v>
      </c>
      <c r="O50" s="47">
        <f t="shared" si="2"/>
        <v>0</v>
      </c>
      <c r="P50" s="49">
        <f t="shared" si="3"/>
        <v>9890.6566666666677</v>
      </c>
      <c r="Q50" s="49">
        <f t="shared" si="4"/>
        <v>9890.6566666666677</v>
      </c>
      <c r="R50" s="47">
        <f t="shared" si="5"/>
        <v>4945.3283333333338</v>
      </c>
      <c r="S50" s="49"/>
      <c r="T50" s="49"/>
      <c r="U50" s="49"/>
      <c r="V50" s="47">
        <f t="shared" si="12"/>
        <v>0</v>
      </c>
      <c r="W50" s="49"/>
      <c r="X50" s="49"/>
      <c r="Y50" s="49"/>
      <c r="Z50" s="49"/>
      <c r="AA50" s="49"/>
      <c r="AB50" s="49"/>
      <c r="AC50" s="47"/>
      <c r="AD50" s="47">
        <f t="shared" si="16"/>
        <v>0</v>
      </c>
      <c r="AE50" s="47">
        <f t="shared" si="19"/>
        <v>0</v>
      </c>
      <c r="AF50" s="49">
        <f t="shared" si="26"/>
        <v>0</v>
      </c>
      <c r="AG50" s="49"/>
      <c r="AH50" s="49">
        <f t="shared" ref="AH50:AH79" si="36">H50*25%/J50*AB50</f>
        <v>0</v>
      </c>
      <c r="AI50" s="49"/>
      <c r="AJ50" s="49"/>
      <c r="AK50" s="49"/>
      <c r="AL50" s="49"/>
      <c r="AM50" s="49"/>
      <c r="AN50" s="49"/>
      <c r="AO50" s="49"/>
      <c r="AP50" s="49">
        <v>3539</v>
      </c>
      <c r="AQ50" s="47">
        <f t="shared" si="9"/>
        <v>2472.6641666666674</v>
      </c>
      <c r="AR50" s="49">
        <f t="shared" si="13"/>
        <v>30738.305833333339</v>
      </c>
      <c r="AS50" s="166"/>
      <c r="AT50" s="129">
        <v>0.3</v>
      </c>
      <c r="AU50" s="129">
        <v>0.35</v>
      </c>
      <c r="AV50" s="129">
        <v>0.4</v>
      </c>
      <c r="AW50" s="135">
        <f t="shared" si="14"/>
        <v>0.22222222222222221</v>
      </c>
      <c r="AX50" s="130">
        <v>4</v>
      </c>
      <c r="AY50" s="136">
        <f t="shared" si="15"/>
        <v>7417.9925000000012</v>
      </c>
      <c r="AZ50" s="132"/>
      <c r="BA50" s="132"/>
      <c r="BB50" s="132"/>
      <c r="BC50" s="165">
        <f t="shared" si="35"/>
        <v>0.22222222222222221</v>
      </c>
      <c r="BD50" s="132">
        <v>4</v>
      </c>
      <c r="BE50" s="132">
        <f>((K50*AU50)/J50)*(M50+N50+L50)</f>
        <v>6923.4596666666657</v>
      </c>
      <c r="BF50" s="132"/>
      <c r="BG50" s="132"/>
      <c r="BH50" s="132"/>
    </row>
    <row r="51" spans="1:60" ht="14.25" customHeight="1">
      <c r="A51" s="64"/>
      <c r="B51" s="45" t="s">
        <v>140</v>
      </c>
      <c r="C51" s="45" t="s">
        <v>36</v>
      </c>
      <c r="D51" s="45" t="s">
        <v>53</v>
      </c>
      <c r="E51" s="45" t="s">
        <v>184</v>
      </c>
      <c r="F51" s="45" t="s">
        <v>50</v>
      </c>
      <c r="G51" s="46">
        <f t="shared" si="10"/>
        <v>0.22222222222222221</v>
      </c>
      <c r="H51" s="45">
        <v>17697</v>
      </c>
      <c r="I51" s="45">
        <v>4.99</v>
      </c>
      <c r="J51" s="45">
        <v>18</v>
      </c>
      <c r="K51" s="47">
        <f t="shared" si="11"/>
        <v>88308.03</v>
      </c>
      <c r="L51" s="47"/>
      <c r="M51" s="47"/>
      <c r="N51" s="47">
        <v>4</v>
      </c>
      <c r="O51" s="47">
        <f t="shared" si="2"/>
        <v>0</v>
      </c>
      <c r="P51" s="49">
        <f t="shared" si="3"/>
        <v>0</v>
      </c>
      <c r="Q51" s="49">
        <f t="shared" si="4"/>
        <v>19624.006666666668</v>
      </c>
      <c r="R51" s="47">
        <f>(O51+P51+Q51)*0.25</f>
        <v>4906.001666666667</v>
      </c>
      <c r="S51" s="49"/>
      <c r="T51" s="49"/>
      <c r="U51" s="49">
        <v>1</v>
      </c>
      <c r="V51" s="47">
        <f t="shared" si="12"/>
        <v>393.26666666666665</v>
      </c>
      <c r="W51" s="49"/>
      <c r="X51" s="49"/>
      <c r="Y51" s="49"/>
      <c r="Z51" s="49"/>
      <c r="AA51" s="49"/>
      <c r="AB51" s="49"/>
      <c r="AC51" s="47"/>
      <c r="AD51" s="47">
        <f t="shared" si="16"/>
        <v>0</v>
      </c>
      <c r="AE51" s="47">
        <f t="shared" si="19"/>
        <v>0</v>
      </c>
      <c r="AF51" s="49">
        <f t="shared" si="26"/>
        <v>0</v>
      </c>
      <c r="AG51" s="49"/>
      <c r="AH51" s="49">
        <f t="shared" si="36"/>
        <v>0</v>
      </c>
      <c r="AI51" s="49"/>
      <c r="AJ51" s="49"/>
      <c r="AK51" s="49"/>
      <c r="AL51" s="49"/>
      <c r="AM51" s="49"/>
      <c r="AN51" s="49"/>
      <c r="AO51" s="47"/>
      <c r="AP51" s="49"/>
      <c r="AQ51" s="47">
        <f>(O51+P51+Q51+R51)*0.1</f>
        <v>2453.0008333333335</v>
      </c>
      <c r="AR51" s="49">
        <f t="shared" si="13"/>
        <v>27376.275833333337</v>
      </c>
      <c r="AS51" s="166"/>
      <c r="AT51" s="129">
        <v>0.3</v>
      </c>
      <c r="AU51" s="129">
        <v>0.35</v>
      </c>
      <c r="AV51" s="129">
        <v>0.4</v>
      </c>
      <c r="AW51" s="135">
        <f t="shared" si="14"/>
        <v>0.1111111111111111</v>
      </c>
      <c r="AX51" s="130">
        <v>2</v>
      </c>
      <c r="AY51" s="136">
        <f t="shared" si="15"/>
        <v>3679.5012500000003</v>
      </c>
      <c r="AZ51" s="132"/>
      <c r="BA51" s="132"/>
      <c r="BB51" s="132"/>
      <c r="BC51" s="132"/>
      <c r="BD51" s="132"/>
      <c r="BE51" s="132"/>
      <c r="BF51" s="132"/>
      <c r="BG51" s="132"/>
      <c r="BH51" s="132"/>
    </row>
    <row r="52" spans="1:60" ht="14.25" customHeight="1">
      <c r="A52" s="64">
        <v>37</v>
      </c>
      <c r="B52" s="52" t="s">
        <v>74</v>
      </c>
      <c r="C52" s="141" t="s">
        <v>62</v>
      </c>
      <c r="D52" s="57" t="s">
        <v>61</v>
      </c>
      <c r="E52" s="58" t="s">
        <v>133</v>
      </c>
      <c r="F52" s="52" t="s">
        <v>136</v>
      </c>
      <c r="G52" s="46">
        <f t="shared" si="10"/>
        <v>1.1111111111111112</v>
      </c>
      <c r="H52" s="45">
        <v>17697</v>
      </c>
      <c r="I52" s="45">
        <v>3.45</v>
      </c>
      <c r="J52" s="45">
        <v>18</v>
      </c>
      <c r="K52" s="47">
        <f t="shared" si="11"/>
        <v>61054.65</v>
      </c>
      <c r="L52" s="47">
        <v>12</v>
      </c>
      <c r="M52" s="47">
        <v>8</v>
      </c>
      <c r="N52" s="47"/>
      <c r="O52" s="47">
        <f t="shared" si="2"/>
        <v>40703.100000000006</v>
      </c>
      <c r="P52" s="49">
        <f t="shared" si="3"/>
        <v>27135.4</v>
      </c>
      <c r="Q52" s="49">
        <f t="shared" si="4"/>
        <v>0</v>
      </c>
      <c r="R52" s="47">
        <f t="shared" si="5"/>
        <v>16959.625</v>
      </c>
      <c r="S52" s="49"/>
      <c r="T52" s="49"/>
      <c r="U52" s="49"/>
      <c r="V52" s="47">
        <f t="shared" si="12"/>
        <v>0</v>
      </c>
      <c r="W52" s="49"/>
      <c r="X52" s="49"/>
      <c r="Y52" s="49"/>
      <c r="Z52" s="49"/>
      <c r="AA52" s="49"/>
      <c r="AB52" s="49"/>
      <c r="AC52" s="47"/>
      <c r="AD52" s="47">
        <f t="shared" si="16"/>
        <v>0</v>
      </c>
      <c r="AE52" s="47">
        <f t="shared" si="19"/>
        <v>0</v>
      </c>
      <c r="AF52" s="49">
        <f t="shared" si="26"/>
        <v>0</v>
      </c>
      <c r="AG52" s="49"/>
      <c r="AH52" s="49">
        <f t="shared" si="36"/>
        <v>0</v>
      </c>
      <c r="AI52" s="49"/>
      <c r="AJ52" s="49"/>
      <c r="AK52" s="49"/>
      <c r="AL52" s="49"/>
      <c r="AM52" s="49"/>
      <c r="AN52" s="49"/>
      <c r="AO52" s="49"/>
      <c r="AP52" s="49">
        <v>3539</v>
      </c>
      <c r="AQ52" s="47">
        <f t="shared" si="9"/>
        <v>8479.8125</v>
      </c>
      <c r="AR52" s="49">
        <f t="shared" si="13"/>
        <v>96816.9375</v>
      </c>
      <c r="AS52" s="166"/>
      <c r="AT52" s="129">
        <v>0.3</v>
      </c>
      <c r="AU52" s="129">
        <v>0.35</v>
      </c>
      <c r="AV52" s="129">
        <v>0.4</v>
      </c>
      <c r="AW52" s="135">
        <f t="shared" si="14"/>
        <v>1.1111111111111112</v>
      </c>
      <c r="AX52" s="130">
        <v>20</v>
      </c>
      <c r="AY52" s="136">
        <f t="shared" si="15"/>
        <v>25439.4375</v>
      </c>
      <c r="AZ52" s="132"/>
      <c r="BA52" s="132"/>
      <c r="BB52" s="132"/>
      <c r="BC52" s="132"/>
      <c r="BD52" s="132"/>
      <c r="BE52" s="132"/>
      <c r="BF52" s="132"/>
      <c r="BG52" s="132"/>
      <c r="BH52" s="132"/>
    </row>
    <row r="53" spans="1:60" ht="14.25" customHeight="1">
      <c r="A53" s="64">
        <v>38</v>
      </c>
      <c r="B53" s="52" t="s">
        <v>74</v>
      </c>
      <c r="C53" s="45" t="s">
        <v>36</v>
      </c>
      <c r="D53" s="45" t="s">
        <v>46</v>
      </c>
      <c r="E53" s="43" t="s">
        <v>72</v>
      </c>
      <c r="F53" s="52" t="s">
        <v>136</v>
      </c>
      <c r="G53" s="46">
        <f t="shared" si="10"/>
        <v>0.33333333333333331</v>
      </c>
      <c r="H53" s="45">
        <v>17697</v>
      </c>
      <c r="I53" s="45">
        <v>4.33</v>
      </c>
      <c r="J53" s="45">
        <v>18</v>
      </c>
      <c r="K53" s="47">
        <f t="shared" si="11"/>
        <v>76628.009999999995</v>
      </c>
      <c r="L53" s="47">
        <v>4</v>
      </c>
      <c r="M53" s="47"/>
      <c r="N53" s="47">
        <v>2</v>
      </c>
      <c r="O53" s="47">
        <f t="shared" si="2"/>
        <v>17028.446666666667</v>
      </c>
      <c r="P53" s="49">
        <f t="shared" si="3"/>
        <v>0</v>
      </c>
      <c r="Q53" s="49">
        <f t="shared" si="4"/>
        <v>8514.2233333333334</v>
      </c>
      <c r="R53" s="47">
        <f t="shared" si="5"/>
        <v>6385.6674999999996</v>
      </c>
      <c r="S53" s="49"/>
      <c r="T53" s="49"/>
      <c r="U53" s="49"/>
      <c r="V53" s="47">
        <f t="shared" si="12"/>
        <v>0</v>
      </c>
      <c r="W53" s="49"/>
      <c r="X53" s="49"/>
      <c r="Y53" s="49"/>
      <c r="Z53" s="49"/>
      <c r="AA53" s="49"/>
      <c r="AB53" s="49"/>
      <c r="AC53" s="47"/>
      <c r="AD53" s="47">
        <f t="shared" si="16"/>
        <v>0</v>
      </c>
      <c r="AE53" s="47">
        <f t="shared" si="19"/>
        <v>0</v>
      </c>
      <c r="AF53" s="49">
        <f t="shared" si="26"/>
        <v>0</v>
      </c>
      <c r="AG53" s="49"/>
      <c r="AH53" s="49">
        <f t="shared" si="36"/>
        <v>0</v>
      </c>
      <c r="AI53" s="49"/>
      <c r="AJ53" s="49"/>
      <c r="AK53" s="49"/>
      <c r="AL53" s="49"/>
      <c r="AM53" s="49"/>
      <c r="AN53" s="49"/>
      <c r="AO53" s="47"/>
      <c r="AP53" s="49"/>
      <c r="AQ53" s="47">
        <f t="shared" si="9"/>
        <v>3192.8337499999998</v>
      </c>
      <c r="AR53" s="49">
        <f t="shared" si="13"/>
        <v>35121.171249999999</v>
      </c>
      <c r="AS53" s="166"/>
      <c r="AT53" s="129">
        <v>0.3</v>
      </c>
      <c r="AU53" s="129">
        <v>0.35</v>
      </c>
      <c r="AV53" s="129">
        <v>0.4</v>
      </c>
      <c r="AW53" s="135">
        <f t="shared" si="14"/>
        <v>0.22222222222222221</v>
      </c>
      <c r="AX53" s="130">
        <v>4</v>
      </c>
      <c r="AY53" s="136">
        <f t="shared" si="15"/>
        <v>6385.6674999999996</v>
      </c>
      <c r="AZ53" s="132"/>
      <c r="BA53" s="132"/>
      <c r="BB53" s="132"/>
      <c r="BC53" s="132"/>
      <c r="BD53" s="132"/>
      <c r="BE53" s="132"/>
      <c r="BF53" s="132"/>
      <c r="BG53" s="132"/>
      <c r="BH53" s="132"/>
    </row>
    <row r="54" spans="1:60" ht="14.25" customHeight="1">
      <c r="A54" s="64"/>
      <c r="B54" s="52" t="s">
        <v>49</v>
      </c>
      <c r="C54" s="45" t="s">
        <v>36</v>
      </c>
      <c r="D54" s="45" t="s">
        <v>46</v>
      </c>
      <c r="E54" s="43" t="s">
        <v>72</v>
      </c>
      <c r="F54" s="52" t="s">
        <v>136</v>
      </c>
      <c r="G54" s="46">
        <f t="shared" si="10"/>
        <v>0.16666666666666666</v>
      </c>
      <c r="H54" s="45">
        <v>17697</v>
      </c>
      <c r="I54" s="45">
        <v>4.33</v>
      </c>
      <c r="J54" s="45">
        <v>18</v>
      </c>
      <c r="K54" s="47">
        <f t="shared" si="11"/>
        <v>76628.009999999995</v>
      </c>
      <c r="L54" s="47"/>
      <c r="M54" s="47">
        <v>3</v>
      </c>
      <c r="N54" s="47"/>
      <c r="O54" s="47">
        <f t="shared" ref="O54" si="37">K54/J54*L54</f>
        <v>0</v>
      </c>
      <c r="P54" s="49">
        <f t="shared" ref="P54" si="38">K54/J54*M54</f>
        <v>12771.334999999999</v>
      </c>
      <c r="Q54" s="49">
        <f t="shared" ref="Q54" si="39">K54/J54*N54</f>
        <v>0</v>
      </c>
      <c r="R54" s="47">
        <f t="shared" ref="R54" si="40">(O54+P54+Q54)*0.25</f>
        <v>3192.8337499999998</v>
      </c>
      <c r="S54" s="49"/>
      <c r="T54" s="49"/>
      <c r="U54" s="49">
        <v>3</v>
      </c>
      <c r="V54" s="47">
        <f t="shared" si="12"/>
        <v>1179.8</v>
      </c>
      <c r="W54" s="49"/>
      <c r="X54" s="49"/>
      <c r="Y54" s="49"/>
      <c r="Z54" s="49"/>
      <c r="AA54" s="49"/>
      <c r="AB54" s="49"/>
      <c r="AC54" s="47"/>
      <c r="AD54" s="47">
        <f t="shared" si="16"/>
        <v>0</v>
      </c>
      <c r="AE54" s="47">
        <f t="shared" si="19"/>
        <v>0</v>
      </c>
      <c r="AF54" s="49">
        <f t="shared" si="26"/>
        <v>0</v>
      </c>
      <c r="AG54" s="49"/>
      <c r="AH54" s="49">
        <f t="shared" si="36"/>
        <v>0</v>
      </c>
      <c r="AI54" s="49"/>
      <c r="AJ54" s="49"/>
      <c r="AK54" s="49"/>
      <c r="AL54" s="49"/>
      <c r="AM54" s="49"/>
      <c r="AN54" s="49"/>
      <c r="AO54" s="47"/>
      <c r="AP54" s="49"/>
      <c r="AQ54" s="47">
        <f t="shared" si="9"/>
        <v>1596.4168749999999</v>
      </c>
      <c r="AR54" s="49">
        <f t="shared" si="13"/>
        <v>18740.385624999999</v>
      </c>
      <c r="AS54" s="166"/>
      <c r="AT54" s="129">
        <v>0.3</v>
      </c>
      <c r="AU54" s="129">
        <v>0.35</v>
      </c>
      <c r="AV54" s="129">
        <v>0.4</v>
      </c>
      <c r="AW54" s="135">
        <f t="shared" si="14"/>
        <v>0.16666666666666666</v>
      </c>
      <c r="AX54" s="130">
        <v>3</v>
      </c>
      <c r="AY54" s="136">
        <f t="shared" si="15"/>
        <v>4789.2506249999997</v>
      </c>
      <c r="AZ54" s="132"/>
      <c r="BA54" s="132"/>
      <c r="BB54" s="132"/>
      <c r="BC54" s="132"/>
      <c r="BD54" s="132"/>
      <c r="BE54" s="132"/>
      <c r="BF54" s="132"/>
      <c r="BG54" s="132"/>
      <c r="BH54" s="132"/>
    </row>
    <row r="55" spans="1:60" ht="14.25" customHeight="1">
      <c r="A55" s="64">
        <v>39</v>
      </c>
      <c r="B55" s="52" t="s">
        <v>51</v>
      </c>
      <c r="C55" s="45" t="s">
        <v>36</v>
      </c>
      <c r="D55" s="45" t="s">
        <v>40</v>
      </c>
      <c r="E55" s="43" t="s">
        <v>190</v>
      </c>
      <c r="F55" s="45" t="s">
        <v>38</v>
      </c>
      <c r="G55" s="46">
        <f t="shared" ref="G55" si="41">1/J55*(L55+M55+N55)</f>
        <v>1</v>
      </c>
      <c r="H55" s="45">
        <v>17698</v>
      </c>
      <c r="I55" s="45">
        <v>5.41</v>
      </c>
      <c r="J55" s="45">
        <v>18</v>
      </c>
      <c r="K55" s="47">
        <f t="shared" si="11"/>
        <v>95746.180000000008</v>
      </c>
      <c r="L55" s="47"/>
      <c r="M55" s="47">
        <v>16</v>
      </c>
      <c r="N55" s="47">
        <v>2</v>
      </c>
      <c r="O55" s="47">
        <f t="shared" ref="O55" si="42">K55/J55*L55</f>
        <v>0</v>
      </c>
      <c r="P55" s="49">
        <f t="shared" ref="P55" si="43">K55/J55*M55</f>
        <v>85107.715555555566</v>
      </c>
      <c r="Q55" s="49">
        <f t="shared" ref="Q55" si="44">K55/J55*N55</f>
        <v>10638.464444444446</v>
      </c>
      <c r="R55" s="47">
        <f t="shared" ref="R55" si="45">(O55+P55+Q55)*0.25</f>
        <v>23936.545000000002</v>
      </c>
      <c r="S55" s="49"/>
      <c r="T55" s="49"/>
      <c r="U55" s="49"/>
      <c r="V55" s="47">
        <f t="shared" si="12"/>
        <v>0</v>
      </c>
      <c r="W55" s="49"/>
      <c r="X55" s="49"/>
      <c r="Y55" s="49"/>
      <c r="Z55" s="49"/>
      <c r="AA55" s="49"/>
      <c r="AB55" s="49"/>
      <c r="AC55" s="47"/>
      <c r="AD55" s="47">
        <f t="shared" si="16"/>
        <v>0</v>
      </c>
      <c r="AE55" s="47">
        <f t="shared" si="19"/>
        <v>0</v>
      </c>
      <c r="AF55" s="49">
        <f t="shared" si="26"/>
        <v>0</v>
      </c>
      <c r="AG55" s="49"/>
      <c r="AH55" s="49">
        <f t="shared" si="36"/>
        <v>0</v>
      </c>
      <c r="AI55" s="49"/>
      <c r="AJ55" s="49"/>
      <c r="AK55" s="49"/>
      <c r="AL55" s="49"/>
      <c r="AM55" s="49"/>
      <c r="AN55" s="49"/>
      <c r="AO55" s="47">
        <v>1770</v>
      </c>
      <c r="AP55" s="49">
        <v>3539</v>
      </c>
      <c r="AQ55" s="47">
        <f t="shared" ref="AQ55" si="46">(O55+P55+Q55+R55)*0.1</f>
        <v>11968.272500000001</v>
      </c>
      <c r="AR55" s="49">
        <f t="shared" si="13"/>
        <v>136959.9975</v>
      </c>
      <c r="AS55" s="166"/>
      <c r="AT55" s="129">
        <v>0.3</v>
      </c>
      <c r="AU55" s="129">
        <v>0.35</v>
      </c>
      <c r="AV55" s="129">
        <v>0.4</v>
      </c>
      <c r="AW55" s="135">
        <f t="shared" si="14"/>
        <v>0.88888888888888884</v>
      </c>
      <c r="AX55" s="130">
        <v>16</v>
      </c>
      <c r="AY55" s="136">
        <f t="shared" si="15"/>
        <v>31915.39333333333</v>
      </c>
      <c r="AZ55" s="132"/>
      <c r="BA55" s="132"/>
      <c r="BB55" s="132"/>
      <c r="BC55" s="132"/>
      <c r="BD55" s="132"/>
      <c r="BE55" s="132"/>
      <c r="BF55" s="132"/>
      <c r="BG55" s="132"/>
      <c r="BH55" s="132"/>
    </row>
    <row r="56" spans="1:60" ht="14.25" customHeight="1">
      <c r="A56" s="64">
        <v>40</v>
      </c>
      <c r="B56" s="45" t="s">
        <v>51</v>
      </c>
      <c r="C56" s="144" t="s">
        <v>62</v>
      </c>
      <c r="D56" s="45" t="s">
        <v>126</v>
      </c>
      <c r="E56" s="43" t="s">
        <v>55</v>
      </c>
      <c r="F56" s="52" t="s">
        <v>136</v>
      </c>
      <c r="G56" s="46">
        <f t="shared" si="10"/>
        <v>1</v>
      </c>
      <c r="H56" s="45">
        <v>17697</v>
      </c>
      <c r="I56" s="45">
        <v>3.36</v>
      </c>
      <c r="J56" s="45">
        <v>18</v>
      </c>
      <c r="K56" s="47">
        <f t="shared" si="11"/>
        <v>59461.919999999998</v>
      </c>
      <c r="L56" s="47"/>
      <c r="M56" s="47">
        <v>16</v>
      </c>
      <c r="N56" s="47">
        <v>2</v>
      </c>
      <c r="O56" s="47">
        <f t="shared" si="2"/>
        <v>0</v>
      </c>
      <c r="P56" s="49">
        <f t="shared" si="3"/>
        <v>52855.040000000001</v>
      </c>
      <c r="Q56" s="49">
        <f t="shared" si="4"/>
        <v>6606.88</v>
      </c>
      <c r="R56" s="47">
        <f t="shared" si="5"/>
        <v>14865.48</v>
      </c>
      <c r="S56" s="49"/>
      <c r="T56" s="49"/>
      <c r="U56" s="49">
        <v>3</v>
      </c>
      <c r="V56" s="47">
        <f t="shared" si="12"/>
        <v>1179.8</v>
      </c>
      <c r="W56" s="49"/>
      <c r="X56" s="49"/>
      <c r="Y56" s="49"/>
      <c r="Z56" s="49"/>
      <c r="AA56" s="49"/>
      <c r="AB56" s="49"/>
      <c r="AC56" s="47"/>
      <c r="AD56" s="47">
        <f t="shared" si="16"/>
        <v>0</v>
      </c>
      <c r="AE56" s="47">
        <f t="shared" si="19"/>
        <v>0</v>
      </c>
      <c r="AF56" s="49">
        <f t="shared" si="26"/>
        <v>0</v>
      </c>
      <c r="AG56" s="49"/>
      <c r="AH56" s="49">
        <f t="shared" si="36"/>
        <v>0</v>
      </c>
      <c r="AI56" s="49"/>
      <c r="AJ56" s="49"/>
      <c r="AK56" s="49"/>
      <c r="AL56" s="49"/>
      <c r="AM56" s="49"/>
      <c r="AN56" s="49">
        <v>5309</v>
      </c>
      <c r="AO56" s="47">
        <v>1769</v>
      </c>
      <c r="AP56" s="47">
        <v>3539</v>
      </c>
      <c r="AQ56" s="47">
        <f t="shared" si="9"/>
        <v>7432.74</v>
      </c>
      <c r="AR56" s="49">
        <f t="shared" si="13"/>
        <v>93556.94</v>
      </c>
      <c r="AS56" s="166"/>
      <c r="AT56" s="129">
        <v>0.3</v>
      </c>
      <c r="AU56" s="129">
        <v>0.35</v>
      </c>
      <c r="AV56" s="129">
        <v>0.4</v>
      </c>
      <c r="AW56" s="135">
        <f t="shared" si="14"/>
        <v>0.88888888888888884</v>
      </c>
      <c r="AX56" s="130">
        <v>16</v>
      </c>
      <c r="AY56" s="136">
        <f t="shared" si="15"/>
        <v>19820.64</v>
      </c>
      <c r="AZ56" s="132"/>
      <c r="BA56" s="132"/>
      <c r="BB56" s="132"/>
      <c r="BC56" s="132"/>
      <c r="BD56" s="132"/>
      <c r="BE56" s="132"/>
      <c r="BF56" s="132"/>
      <c r="BG56" s="132"/>
      <c r="BH56" s="132"/>
    </row>
    <row r="57" spans="1:60" ht="14.25" customHeight="1">
      <c r="A57" s="64">
        <v>41</v>
      </c>
      <c r="B57" s="45" t="s">
        <v>52</v>
      </c>
      <c r="C57" s="45" t="s">
        <v>36</v>
      </c>
      <c r="D57" s="45" t="s">
        <v>53</v>
      </c>
      <c r="E57" s="43" t="s">
        <v>169</v>
      </c>
      <c r="F57" s="45" t="s">
        <v>54</v>
      </c>
      <c r="G57" s="46">
        <f t="shared" si="10"/>
        <v>1.3333333333333333</v>
      </c>
      <c r="H57" s="45">
        <v>17697</v>
      </c>
      <c r="I57" s="45">
        <v>4.8099999999999996</v>
      </c>
      <c r="J57" s="45">
        <v>18</v>
      </c>
      <c r="K57" s="47">
        <f t="shared" si="11"/>
        <v>85122.569999999992</v>
      </c>
      <c r="L57" s="47">
        <v>6</v>
      </c>
      <c r="M57" s="47">
        <v>12</v>
      </c>
      <c r="N57" s="47">
        <v>6</v>
      </c>
      <c r="O57" s="47">
        <f t="shared" si="2"/>
        <v>28374.189999999995</v>
      </c>
      <c r="P57" s="49">
        <f t="shared" si="3"/>
        <v>56748.37999999999</v>
      </c>
      <c r="Q57" s="49">
        <f t="shared" si="4"/>
        <v>28374.189999999995</v>
      </c>
      <c r="R57" s="47">
        <f t="shared" si="5"/>
        <v>28374.189999999995</v>
      </c>
      <c r="S57" s="49"/>
      <c r="T57" s="49"/>
      <c r="U57" s="49"/>
      <c r="V57" s="47">
        <f t="shared" si="12"/>
        <v>0</v>
      </c>
      <c r="W57" s="49"/>
      <c r="X57" s="49"/>
      <c r="Y57" s="49"/>
      <c r="Z57" s="49"/>
      <c r="AA57" s="49"/>
      <c r="AB57" s="49"/>
      <c r="AC57" s="47"/>
      <c r="AD57" s="47">
        <f t="shared" si="16"/>
        <v>0</v>
      </c>
      <c r="AE57" s="47">
        <f t="shared" si="19"/>
        <v>0</v>
      </c>
      <c r="AF57" s="49">
        <f t="shared" si="26"/>
        <v>0</v>
      </c>
      <c r="AG57" s="49"/>
      <c r="AH57" s="49">
        <f t="shared" si="36"/>
        <v>0</v>
      </c>
      <c r="AI57" s="49"/>
      <c r="AJ57" s="49"/>
      <c r="AK57" s="49"/>
      <c r="AL57" s="49">
        <v>5309</v>
      </c>
      <c r="AM57" s="49"/>
      <c r="AN57" s="49"/>
      <c r="AO57" s="49"/>
      <c r="AP57" s="49"/>
      <c r="AQ57" s="47">
        <f t="shared" si="9"/>
        <v>14187.094999999999</v>
      </c>
      <c r="AR57" s="49">
        <f t="shared" si="13"/>
        <v>161367.04499999998</v>
      </c>
      <c r="AS57" s="166"/>
      <c r="AT57" s="129">
        <v>0.3</v>
      </c>
      <c r="AU57" s="129">
        <v>0.35</v>
      </c>
      <c r="AV57" s="129">
        <v>0.4</v>
      </c>
      <c r="AW57" s="135">
        <f t="shared" si="14"/>
        <v>1.1666666666666665</v>
      </c>
      <c r="AX57" s="130">
        <v>21</v>
      </c>
      <c r="AY57" s="136">
        <f t="shared" si="15"/>
        <v>37241.124374999992</v>
      </c>
      <c r="AZ57" s="165">
        <f t="shared" ref="AZ57:AZ59" si="47">1/18*BA57</f>
        <v>1.3333333333333333</v>
      </c>
      <c r="BA57" s="136">
        <f t="shared" ref="BA57:BA61" si="48">L57+M57+N57</f>
        <v>24</v>
      </c>
      <c r="BB57" s="132">
        <f t="shared" ref="BB57:BB61" si="49">((K57*AT57)/J57)*BA57</f>
        <v>34049.027999999998</v>
      </c>
      <c r="BC57" s="132"/>
      <c r="BD57" s="132"/>
      <c r="BE57" s="132"/>
      <c r="BF57" s="132"/>
      <c r="BG57" s="132"/>
      <c r="BH57" s="132"/>
    </row>
    <row r="58" spans="1:60">
      <c r="A58" s="64">
        <v>42</v>
      </c>
      <c r="B58" s="45" t="s">
        <v>52</v>
      </c>
      <c r="C58" s="45" t="s">
        <v>36</v>
      </c>
      <c r="D58" s="45" t="s">
        <v>53</v>
      </c>
      <c r="E58" s="43" t="s">
        <v>72</v>
      </c>
      <c r="F58" s="45" t="s">
        <v>54</v>
      </c>
      <c r="G58" s="46">
        <f t="shared" si="10"/>
        <v>1.3333333333333333</v>
      </c>
      <c r="H58" s="45">
        <v>17697</v>
      </c>
      <c r="I58" s="45">
        <v>4.74</v>
      </c>
      <c r="J58" s="45">
        <v>18</v>
      </c>
      <c r="K58" s="47">
        <f t="shared" si="11"/>
        <v>83883.78</v>
      </c>
      <c r="L58" s="47">
        <v>6</v>
      </c>
      <c r="M58" s="47">
        <v>18</v>
      </c>
      <c r="N58" s="47"/>
      <c r="O58" s="47">
        <f t="shared" si="2"/>
        <v>27961.260000000002</v>
      </c>
      <c r="P58" s="49">
        <f t="shared" si="3"/>
        <v>83883.78</v>
      </c>
      <c r="Q58" s="49">
        <f t="shared" si="4"/>
        <v>0</v>
      </c>
      <c r="R58" s="47">
        <f t="shared" si="5"/>
        <v>27961.260000000002</v>
      </c>
      <c r="S58" s="47"/>
      <c r="T58" s="47"/>
      <c r="U58" s="47">
        <v>6</v>
      </c>
      <c r="V58" s="47">
        <f t="shared" si="12"/>
        <v>2359.6</v>
      </c>
      <c r="W58" s="45"/>
      <c r="X58" s="47"/>
      <c r="Y58" s="45"/>
      <c r="Z58" s="47"/>
      <c r="AA58" s="47"/>
      <c r="AB58" s="45"/>
      <c r="AC58" s="47"/>
      <c r="AD58" s="47">
        <f t="shared" si="16"/>
        <v>0</v>
      </c>
      <c r="AE58" s="47">
        <f t="shared" si="19"/>
        <v>0</v>
      </c>
      <c r="AF58" s="49">
        <f t="shared" si="26"/>
        <v>0</v>
      </c>
      <c r="AG58" s="49"/>
      <c r="AH58" s="49">
        <f t="shared" si="36"/>
        <v>0</v>
      </c>
      <c r="AI58" s="45"/>
      <c r="AJ58" s="47"/>
      <c r="AK58" s="47"/>
      <c r="AL58" s="47"/>
      <c r="AM58" s="45"/>
      <c r="AN58" s="47"/>
      <c r="AO58" s="47"/>
      <c r="AP58" s="47"/>
      <c r="AQ58" s="47">
        <f t="shared" si="9"/>
        <v>13980.630000000003</v>
      </c>
      <c r="AR58" s="49">
        <f t="shared" si="13"/>
        <v>156146.53000000003</v>
      </c>
      <c r="AS58" s="166"/>
      <c r="AT58" s="129">
        <v>0.3</v>
      </c>
      <c r="AU58" s="129">
        <v>0.35</v>
      </c>
      <c r="AV58" s="129">
        <v>0.4</v>
      </c>
      <c r="AW58" s="135">
        <f t="shared" si="14"/>
        <v>1.3333333333333333</v>
      </c>
      <c r="AX58" s="130">
        <v>24</v>
      </c>
      <c r="AY58" s="136">
        <f t="shared" si="15"/>
        <v>41941.89</v>
      </c>
      <c r="AZ58" s="165">
        <f t="shared" si="47"/>
        <v>1.3333333333333333</v>
      </c>
      <c r="BA58" s="136">
        <f t="shared" si="48"/>
        <v>24</v>
      </c>
      <c r="BB58" s="132">
        <f t="shared" si="49"/>
        <v>33553.511999999995</v>
      </c>
      <c r="BC58" s="132"/>
      <c r="BD58" s="132"/>
      <c r="BE58" s="132"/>
      <c r="BF58" s="132"/>
      <c r="BG58" s="132"/>
      <c r="BH58" s="132"/>
    </row>
    <row r="59" spans="1:60">
      <c r="A59" s="64">
        <v>43</v>
      </c>
      <c r="B59" s="45" t="s">
        <v>52</v>
      </c>
      <c r="C59" s="45" t="s">
        <v>36</v>
      </c>
      <c r="D59" s="45" t="s">
        <v>53</v>
      </c>
      <c r="E59" s="43" t="s">
        <v>110</v>
      </c>
      <c r="F59" s="45" t="s">
        <v>54</v>
      </c>
      <c r="G59" s="46">
        <f t="shared" si="10"/>
        <v>1.3333333333333333</v>
      </c>
      <c r="H59" s="45">
        <v>17697</v>
      </c>
      <c r="I59" s="45">
        <v>4.74</v>
      </c>
      <c r="J59" s="45">
        <v>18</v>
      </c>
      <c r="K59" s="47">
        <f t="shared" si="11"/>
        <v>83883.78</v>
      </c>
      <c r="L59" s="47">
        <v>9</v>
      </c>
      <c r="M59" s="47">
        <v>15</v>
      </c>
      <c r="N59" s="47"/>
      <c r="O59" s="47">
        <f t="shared" si="2"/>
        <v>41941.89</v>
      </c>
      <c r="P59" s="49">
        <f t="shared" si="3"/>
        <v>69903.149999999994</v>
      </c>
      <c r="Q59" s="49">
        <f t="shared" si="4"/>
        <v>0</v>
      </c>
      <c r="R59" s="47">
        <f t="shared" si="5"/>
        <v>27961.26</v>
      </c>
      <c r="S59" s="47"/>
      <c r="T59" s="47"/>
      <c r="U59" s="47">
        <v>15</v>
      </c>
      <c r="V59" s="47">
        <f t="shared" si="12"/>
        <v>5899</v>
      </c>
      <c r="W59" s="45"/>
      <c r="X59" s="47"/>
      <c r="Y59" s="45"/>
      <c r="Z59" s="47"/>
      <c r="AA59" s="47"/>
      <c r="AB59" s="45"/>
      <c r="AC59" s="47"/>
      <c r="AD59" s="47">
        <f t="shared" si="16"/>
        <v>0</v>
      </c>
      <c r="AE59" s="47">
        <f t="shared" si="19"/>
        <v>0</v>
      </c>
      <c r="AF59" s="49">
        <f t="shared" si="26"/>
        <v>0</v>
      </c>
      <c r="AG59" s="49"/>
      <c r="AH59" s="49">
        <f t="shared" si="36"/>
        <v>0</v>
      </c>
      <c r="AI59" s="45"/>
      <c r="AJ59" s="47"/>
      <c r="AK59" s="47"/>
      <c r="AL59" s="47"/>
      <c r="AM59" s="45"/>
      <c r="AN59" s="47"/>
      <c r="AO59" s="47"/>
      <c r="AP59" s="47"/>
      <c r="AQ59" s="47">
        <f t="shared" si="9"/>
        <v>13980.63</v>
      </c>
      <c r="AR59" s="49">
        <f t="shared" si="13"/>
        <v>159685.93</v>
      </c>
      <c r="AS59" s="166"/>
      <c r="AT59" s="129">
        <v>0.3</v>
      </c>
      <c r="AU59" s="129">
        <v>0.35</v>
      </c>
      <c r="AV59" s="129">
        <v>0.4</v>
      </c>
      <c r="AW59" s="135">
        <f t="shared" si="14"/>
        <v>1.3333333333333333</v>
      </c>
      <c r="AX59" s="130">
        <v>24</v>
      </c>
      <c r="AY59" s="136">
        <f t="shared" si="15"/>
        <v>41941.89</v>
      </c>
      <c r="AZ59" s="165">
        <f t="shared" si="47"/>
        <v>1.3333333333333333</v>
      </c>
      <c r="BA59" s="136">
        <f t="shared" si="48"/>
        <v>24</v>
      </c>
      <c r="BB59" s="132">
        <f t="shared" si="49"/>
        <v>33553.511999999995</v>
      </c>
      <c r="BC59" s="132"/>
      <c r="BD59" s="132"/>
      <c r="BE59" s="132"/>
      <c r="BF59" s="132"/>
      <c r="BG59" s="132"/>
      <c r="BH59" s="132"/>
    </row>
    <row r="60" spans="1:60">
      <c r="A60" s="64">
        <v>44</v>
      </c>
      <c r="B60" s="45" t="s">
        <v>39</v>
      </c>
      <c r="C60" s="45" t="s">
        <v>36</v>
      </c>
      <c r="D60" s="45" t="s">
        <v>40</v>
      </c>
      <c r="E60" s="45" t="s">
        <v>185</v>
      </c>
      <c r="F60" s="45" t="s">
        <v>38</v>
      </c>
      <c r="G60" s="46">
        <f t="shared" si="10"/>
        <v>1.3333333333333333</v>
      </c>
      <c r="H60" s="45">
        <v>17697</v>
      </c>
      <c r="I60" s="45">
        <v>5.41</v>
      </c>
      <c r="J60" s="45">
        <v>18</v>
      </c>
      <c r="K60" s="47">
        <f t="shared" si="11"/>
        <v>95740.77</v>
      </c>
      <c r="L60" s="43">
        <v>3</v>
      </c>
      <c r="M60" s="49">
        <v>9</v>
      </c>
      <c r="N60" s="49">
        <v>12</v>
      </c>
      <c r="O60" s="47">
        <f t="shared" si="2"/>
        <v>15956.795000000002</v>
      </c>
      <c r="P60" s="49">
        <f t="shared" si="3"/>
        <v>47870.385000000009</v>
      </c>
      <c r="Q60" s="49">
        <f t="shared" si="4"/>
        <v>63827.180000000008</v>
      </c>
      <c r="R60" s="47">
        <f t="shared" si="5"/>
        <v>31913.590000000004</v>
      </c>
      <c r="S60" s="150"/>
      <c r="T60" s="150"/>
      <c r="U60" s="150"/>
      <c r="V60" s="47">
        <f t="shared" si="12"/>
        <v>0</v>
      </c>
      <c r="W60" s="50"/>
      <c r="X60" s="50"/>
      <c r="Y60" s="50"/>
      <c r="Z60" s="145"/>
      <c r="AA60" s="51"/>
      <c r="AB60" s="50"/>
      <c r="AC60" s="47"/>
      <c r="AD60" s="47">
        <f t="shared" si="16"/>
        <v>0</v>
      </c>
      <c r="AE60" s="47">
        <f t="shared" si="19"/>
        <v>0</v>
      </c>
      <c r="AF60" s="49">
        <f t="shared" si="26"/>
        <v>0</v>
      </c>
      <c r="AG60" s="49"/>
      <c r="AH60" s="49">
        <f t="shared" si="36"/>
        <v>0</v>
      </c>
      <c r="AI60" s="50"/>
      <c r="AJ60" s="51"/>
      <c r="AK60" s="50"/>
      <c r="AL60" s="51"/>
      <c r="AM60" s="50"/>
      <c r="AN60" s="50"/>
      <c r="AO60" s="150"/>
      <c r="AP60" s="150"/>
      <c r="AQ60" s="47">
        <f t="shared" si="9"/>
        <v>15956.795000000002</v>
      </c>
      <c r="AR60" s="49">
        <f t="shared" si="13"/>
        <v>175524.74500000002</v>
      </c>
      <c r="AS60" s="166"/>
      <c r="AT60" s="129">
        <v>0.3</v>
      </c>
      <c r="AU60" s="129">
        <v>0.35</v>
      </c>
      <c r="AV60" s="129">
        <v>0.4</v>
      </c>
      <c r="AW60" s="135">
        <f t="shared" si="14"/>
        <v>1</v>
      </c>
      <c r="AX60" s="130">
        <v>18</v>
      </c>
      <c r="AY60" s="136">
        <f t="shared" si="15"/>
        <v>35902.78875</v>
      </c>
      <c r="AZ60" s="132"/>
      <c r="BA60" s="132"/>
      <c r="BB60" s="132"/>
      <c r="BC60" s="132"/>
      <c r="BD60" s="132"/>
      <c r="BE60" s="132"/>
      <c r="BF60" s="132"/>
      <c r="BG60" s="132"/>
      <c r="BH60" s="132"/>
    </row>
    <row r="61" spans="1:60">
      <c r="A61" s="64">
        <v>45</v>
      </c>
      <c r="B61" s="45" t="s">
        <v>41</v>
      </c>
      <c r="C61" s="45" t="s">
        <v>36</v>
      </c>
      <c r="D61" s="45" t="s">
        <v>53</v>
      </c>
      <c r="E61" s="45" t="s">
        <v>96</v>
      </c>
      <c r="F61" s="45" t="s">
        <v>54</v>
      </c>
      <c r="G61" s="46">
        <f t="shared" si="10"/>
        <v>0.33333333333333331</v>
      </c>
      <c r="H61" s="45">
        <v>17697</v>
      </c>
      <c r="I61" s="45">
        <v>4.66</v>
      </c>
      <c r="J61" s="45">
        <v>18</v>
      </c>
      <c r="K61" s="47">
        <f t="shared" si="11"/>
        <v>82468.02</v>
      </c>
      <c r="L61" s="43"/>
      <c r="M61" s="49">
        <v>6</v>
      </c>
      <c r="N61" s="49"/>
      <c r="O61" s="47">
        <f t="shared" si="2"/>
        <v>0</v>
      </c>
      <c r="P61" s="49">
        <f t="shared" si="3"/>
        <v>27489.340000000004</v>
      </c>
      <c r="Q61" s="49">
        <f t="shared" si="4"/>
        <v>0</v>
      </c>
      <c r="R61" s="47">
        <f t="shared" si="5"/>
        <v>6872.3350000000009</v>
      </c>
      <c r="S61" s="150"/>
      <c r="T61" s="150"/>
      <c r="U61" s="150"/>
      <c r="V61" s="47">
        <f t="shared" si="12"/>
        <v>0</v>
      </c>
      <c r="W61" s="50"/>
      <c r="X61" s="50"/>
      <c r="Y61" s="50"/>
      <c r="Z61" s="145">
        <v>6</v>
      </c>
      <c r="AA61" s="51"/>
      <c r="AB61" s="50"/>
      <c r="AC61" s="47"/>
      <c r="AD61" s="47">
        <f t="shared" si="16"/>
        <v>0</v>
      </c>
      <c r="AE61" s="47">
        <f t="shared" si="19"/>
        <v>0</v>
      </c>
      <c r="AF61" s="49">
        <f t="shared" si="26"/>
        <v>1474.75</v>
      </c>
      <c r="AG61" s="49"/>
      <c r="AH61" s="49">
        <f t="shared" si="36"/>
        <v>0</v>
      </c>
      <c r="AI61" s="50"/>
      <c r="AJ61" s="51"/>
      <c r="AK61" s="50"/>
      <c r="AL61" s="49"/>
      <c r="AM61" s="50"/>
      <c r="AN61" s="50"/>
      <c r="AO61" s="150"/>
      <c r="AP61" s="150"/>
      <c r="AQ61" s="47">
        <f t="shared" si="9"/>
        <v>3436.1675000000005</v>
      </c>
      <c r="AR61" s="49">
        <f t="shared" si="13"/>
        <v>39272.592500000006</v>
      </c>
      <c r="AS61" s="166"/>
      <c r="AT61" s="129">
        <v>0.3</v>
      </c>
      <c r="AU61" s="129">
        <v>0.35</v>
      </c>
      <c r="AV61" s="129">
        <v>0.4</v>
      </c>
      <c r="AW61" s="135">
        <f t="shared" si="14"/>
        <v>0.33333333333333331</v>
      </c>
      <c r="AX61" s="130">
        <v>6</v>
      </c>
      <c r="AY61" s="136">
        <f t="shared" si="15"/>
        <v>10308.502500000001</v>
      </c>
      <c r="AZ61" s="165">
        <f>1/18*BA61</f>
        <v>0.33333333333333331</v>
      </c>
      <c r="BA61" s="136">
        <f t="shared" si="48"/>
        <v>6</v>
      </c>
      <c r="BB61" s="132">
        <f t="shared" si="49"/>
        <v>8246.8019999999997</v>
      </c>
      <c r="BC61" s="132"/>
      <c r="BD61" s="132"/>
      <c r="BE61" s="132"/>
      <c r="BF61" s="132"/>
      <c r="BG61" s="132"/>
      <c r="BH61" s="132"/>
    </row>
    <row r="62" spans="1:60">
      <c r="A62" s="64">
        <v>46</v>
      </c>
      <c r="B62" s="72" t="s">
        <v>95</v>
      </c>
      <c r="C62" s="30" t="s">
        <v>36</v>
      </c>
      <c r="D62" s="45" t="s">
        <v>53</v>
      </c>
      <c r="E62" s="45" t="s">
        <v>195</v>
      </c>
      <c r="F62" s="45" t="s">
        <v>54</v>
      </c>
      <c r="G62" s="46">
        <f t="shared" si="10"/>
        <v>0.1111111111111111</v>
      </c>
      <c r="H62" s="45">
        <v>17697</v>
      </c>
      <c r="I62" s="45">
        <v>4.59</v>
      </c>
      <c r="J62" s="45">
        <v>18</v>
      </c>
      <c r="K62" s="47">
        <f t="shared" si="11"/>
        <v>81229.23</v>
      </c>
      <c r="L62" s="43"/>
      <c r="M62" s="49"/>
      <c r="N62" s="49">
        <v>2</v>
      </c>
      <c r="O62" s="47">
        <f t="shared" ref="O62" si="50">K62/J62*L62</f>
        <v>0</v>
      </c>
      <c r="P62" s="49">
        <f t="shared" ref="P62" si="51">K62/J62*M62</f>
        <v>0</v>
      </c>
      <c r="Q62" s="49">
        <f t="shared" ref="Q62" si="52">K62/J62*N62</f>
        <v>9025.4699999999993</v>
      </c>
      <c r="R62" s="47">
        <f t="shared" ref="R62" si="53">(O62+P62+Q62)*0.25</f>
        <v>2256.3674999999998</v>
      </c>
      <c r="S62" s="150"/>
      <c r="T62" s="150"/>
      <c r="U62" s="150"/>
      <c r="V62" s="47">
        <f t="shared" si="12"/>
        <v>0</v>
      </c>
      <c r="W62" s="50"/>
      <c r="X62" s="50"/>
      <c r="Y62" s="50"/>
      <c r="Z62" s="145"/>
      <c r="AA62" s="51"/>
      <c r="AB62" s="50"/>
      <c r="AC62" s="47"/>
      <c r="AD62" s="47">
        <f t="shared" ref="AD62" si="54">H62*20%/J62*X62</f>
        <v>0</v>
      </c>
      <c r="AE62" s="47">
        <f t="shared" ref="AE62" si="55">(((H62*25%)/J62)*Y62)*50%</f>
        <v>0</v>
      </c>
      <c r="AF62" s="49">
        <f t="shared" ref="AF62" si="56">H62*25%/J62*Z62</f>
        <v>0</v>
      </c>
      <c r="AG62" s="49"/>
      <c r="AH62" s="49">
        <f t="shared" ref="AH62" si="57">H62*25%/J62*AB62</f>
        <v>0</v>
      </c>
      <c r="AI62" s="50"/>
      <c r="AJ62" s="51"/>
      <c r="AK62" s="50"/>
      <c r="AL62" s="49"/>
      <c r="AM62" s="50"/>
      <c r="AN62" s="50"/>
      <c r="AO62" s="150"/>
      <c r="AP62" s="150"/>
      <c r="AQ62" s="47">
        <f t="shared" ref="AQ62" si="58">(O62+P62+Q62+R62)*0.1</f>
        <v>1128.1837499999999</v>
      </c>
      <c r="AR62" s="49">
        <f t="shared" si="13"/>
        <v>12410.021249999998</v>
      </c>
      <c r="AS62" s="166"/>
      <c r="AT62" s="129">
        <v>0.3</v>
      </c>
      <c r="AU62" s="129">
        <v>0.35</v>
      </c>
      <c r="AV62" s="129">
        <v>0.4</v>
      </c>
      <c r="AW62" s="135">
        <f t="shared" ref="AW62" si="59">(1/18)*AX62</f>
        <v>0.38888888888888884</v>
      </c>
      <c r="AX62" s="130">
        <v>7</v>
      </c>
      <c r="AY62" s="136">
        <f t="shared" ref="AY62" si="60">(((K62*1.25)*AT62)/J62)*AX62</f>
        <v>11845.929374999998</v>
      </c>
      <c r="AZ62" s="132"/>
      <c r="BA62" s="136"/>
      <c r="BB62" s="132"/>
      <c r="BC62" s="132"/>
      <c r="BD62" s="132"/>
      <c r="BE62" s="132"/>
      <c r="BF62" s="132"/>
      <c r="BG62" s="132"/>
      <c r="BH62" s="132"/>
    </row>
    <row r="63" spans="1:60">
      <c r="A63" s="64">
        <v>47</v>
      </c>
      <c r="B63" s="45" t="s">
        <v>138</v>
      </c>
      <c r="C63" s="45" t="s">
        <v>36</v>
      </c>
      <c r="D63" s="45" t="s">
        <v>46</v>
      </c>
      <c r="E63" s="45" t="s">
        <v>186</v>
      </c>
      <c r="F63" s="52" t="s">
        <v>136</v>
      </c>
      <c r="G63" s="46">
        <f t="shared" si="10"/>
        <v>0.38888888888888884</v>
      </c>
      <c r="H63" s="45">
        <v>17697</v>
      </c>
      <c r="I63" s="45">
        <v>4.2699999999999996</v>
      </c>
      <c r="J63" s="45">
        <v>18</v>
      </c>
      <c r="K63" s="47">
        <f t="shared" si="11"/>
        <v>75566.189999999988</v>
      </c>
      <c r="L63" s="43">
        <v>7</v>
      </c>
      <c r="M63" s="49"/>
      <c r="N63" s="49"/>
      <c r="O63" s="47">
        <f t="shared" si="2"/>
        <v>29386.851666666662</v>
      </c>
      <c r="P63" s="49">
        <f t="shared" si="3"/>
        <v>0</v>
      </c>
      <c r="Q63" s="49">
        <f t="shared" si="4"/>
        <v>0</v>
      </c>
      <c r="R63" s="47">
        <f t="shared" si="5"/>
        <v>7346.7129166666655</v>
      </c>
      <c r="S63" s="150"/>
      <c r="T63" s="150"/>
      <c r="U63" s="150"/>
      <c r="V63" s="47">
        <f t="shared" si="12"/>
        <v>0</v>
      </c>
      <c r="W63" s="50"/>
      <c r="X63" s="50"/>
      <c r="Y63" s="50"/>
      <c r="Z63" s="145"/>
      <c r="AA63" s="51"/>
      <c r="AB63" s="50"/>
      <c r="AC63" s="47"/>
      <c r="AD63" s="47">
        <f t="shared" si="16"/>
        <v>0</v>
      </c>
      <c r="AE63" s="47">
        <f t="shared" si="19"/>
        <v>0</v>
      </c>
      <c r="AF63" s="49">
        <f t="shared" si="26"/>
        <v>0</v>
      </c>
      <c r="AG63" s="49"/>
      <c r="AH63" s="49">
        <f t="shared" si="36"/>
        <v>0</v>
      </c>
      <c r="AI63" s="50"/>
      <c r="AJ63" s="51"/>
      <c r="AK63" s="50"/>
      <c r="AL63" s="51"/>
      <c r="AM63" s="50"/>
      <c r="AN63" s="50"/>
      <c r="AO63" s="150"/>
      <c r="AP63" s="150"/>
      <c r="AQ63" s="47">
        <f t="shared" si="9"/>
        <v>3673.3564583333327</v>
      </c>
      <c r="AR63" s="49">
        <f t="shared" si="13"/>
        <v>40406.921041666661</v>
      </c>
      <c r="AS63" s="166"/>
      <c r="AT63" s="129">
        <v>0.3</v>
      </c>
      <c r="AU63" s="129">
        <v>0.35</v>
      </c>
      <c r="AV63" s="129">
        <v>0.4</v>
      </c>
      <c r="AW63" s="135">
        <f t="shared" si="14"/>
        <v>0.38888888888888884</v>
      </c>
      <c r="AX63" s="130">
        <v>7</v>
      </c>
      <c r="AY63" s="136">
        <f t="shared" si="15"/>
        <v>11020.069374999999</v>
      </c>
      <c r="AZ63" s="132"/>
      <c r="BA63" s="132"/>
      <c r="BB63" s="132"/>
      <c r="BC63" s="132"/>
      <c r="BD63" s="132"/>
      <c r="BE63" s="132"/>
      <c r="BF63" s="132"/>
      <c r="BG63" s="132"/>
      <c r="BH63" s="132"/>
    </row>
    <row r="64" spans="1:60">
      <c r="A64" s="64">
        <v>48</v>
      </c>
      <c r="B64" s="45" t="s">
        <v>49</v>
      </c>
      <c r="C64" s="45" t="s">
        <v>36</v>
      </c>
      <c r="D64" s="45" t="s">
        <v>46</v>
      </c>
      <c r="E64" s="45" t="s">
        <v>55</v>
      </c>
      <c r="F64" s="52" t="s">
        <v>136</v>
      </c>
      <c r="G64" s="46">
        <f t="shared" si="10"/>
        <v>0.38888888888888884</v>
      </c>
      <c r="H64" s="45">
        <v>17697</v>
      </c>
      <c r="I64" s="45">
        <v>4.1399999999999997</v>
      </c>
      <c r="J64" s="45">
        <v>18</v>
      </c>
      <c r="K64" s="47">
        <f t="shared" si="11"/>
        <v>73265.579999999987</v>
      </c>
      <c r="L64" s="43"/>
      <c r="M64" s="49"/>
      <c r="N64" s="49">
        <v>7</v>
      </c>
      <c r="O64" s="47">
        <f t="shared" ref="O64:O77" si="61">K64/J64*L64</f>
        <v>0</v>
      </c>
      <c r="P64" s="49">
        <f t="shared" ref="P64:P77" si="62">K64/J64*M64</f>
        <v>0</v>
      </c>
      <c r="Q64" s="49">
        <f t="shared" ref="Q64:Q77" si="63">K64/J64*N64</f>
        <v>28492.17</v>
      </c>
      <c r="R64" s="47">
        <f t="shared" ref="R64:R77" si="64">(O64+P64+Q64)*0.25</f>
        <v>7123.0424999999996</v>
      </c>
      <c r="S64" s="150"/>
      <c r="T64" s="150"/>
      <c r="U64" s="150"/>
      <c r="V64" s="47">
        <f t="shared" si="12"/>
        <v>0</v>
      </c>
      <c r="W64" s="50"/>
      <c r="X64" s="50"/>
      <c r="Y64" s="50"/>
      <c r="Z64" s="145"/>
      <c r="AA64" s="51"/>
      <c r="AB64" s="50"/>
      <c r="AC64" s="47"/>
      <c r="AD64" s="47">
        <f t="shared" si="16"/>
        <v>0</v>
      </c>
      <c r="AE64" s="47">
        <f t="shared" si="19"/>
        <v>0</v>
      </c>
      <c r="AF64" s="49">
        <f t="shared" si="26"/>
        <v>0</v>
      </c>
      <c r="AG64" s="49">
        <f t="shared" ref="AG64:AG79" si="65">H64*25%/J64*AA64</f>
        <v>0</v>
      </c>
      <c r="AH64" s="49">
        <f t="shared" si="36"/>
        <v>0</v>
      </c>
      <c r="AI64" s="50"/>
      <c r="AJ64" s="51"/>
      <c r="AK64" s="50"/>
      <c r="AL64" s="51"/>
      <c r="AM64" s="50"/>
      <c r="AN64" s="50"/>
      <c r="AO64" s="150"/>
      <c r="AP64" s="150"/>
      <c r="AQ64" s="47">
        <f t="shared" ref="AQ64:AQ71" si="66">(O64+P64+Q64+R64)*0.1</f>
        <v>3561.5212499999998</v>
      </c>
      <c r="AR64" s="49">
        <f t="shared" si="13"/>
        <v>39176.733749999999</v>
      </c>
      <c r="AS64" s="166"/>
      <c r="AT64" s="129">
        <v>0.3</v>
      </c>
      <c r="AU64" s="129">
        <v>0.35</v>
      </c>
      <c r="AV64" s="129">
        <v>0.4</v>
      </c>
      <c r="AW64" s="135"/>
      <c r="AX64" s="130"/>
      <c r="AY64" s="136"/>
      <c r="AZ64" s="132"/>
      <c r="BA64" s="132"/>
      <c r="BB64" s="132"/>
      <c r="BC64" s="132"/>
      <c r="BD64" s="132"/>
      <c r="BE64" s="132"/>
      <c r="BF64" s="132"/>
      <c r="BG64" s="132"/>
      <c r="BH64" s="132"/>
    </row>
    <row r="65" spans="1:60">
      <c r="A65" s="64">
        <v>49</v>
      </c>
      <c r="B65" s="45" t="s">
        <v>109</v>
      </c>
      <c r="C65" s="45" t="s">
        <v>36</v>
      </c>
      <c r="D65" s="45" t="s">
        <v>53</v>
      </c>
      <c r="E65" s="45" t="s">
        <v>156</v>
      </c>
      <c r="F65" s="52" t="s">
        <v>178</v>
      </c>
      <c r="G65" s="46">
        <f t="shared" si="10"/>
        <v>5.5555555555555552E-2</v>
      </c>
      <c r="H65" s="45">
        <v>17697</v>
      </c>
      <c r="I65" s="45">
        <v>5.16</v>
      </c>
      <c r="J65" s="45">
        <v>18</v>
      </c>
      <c r="K65" s="47">
        <f t="shared" si="11"/>
        <v>91316.52</v>
      </c>
      <c r="L65" s="43"/>
      <c r="M65" s="49"/>
      <c r="N65" s="49">
        <v>1</v>
      </c>
      <c r="O65" s="47">
        <f t="shared" si="61"/>
        <v>0</v>
      </c>
      <c r="P65" s="49">
        <f t="shared" si="62"/>
        <v>0</v>
      </c>
      <c r="Q65" s="49">
        <f t="shared" si="63"/>
        <v>5073.1400000000003</v>
      </c>
      <c r="R65" s="47">
        <f t="shared" si="64"/>
        <v>1268.2850000000001</v>
      </c>
      <c r="S65" s="150"/>
      <c r="T65" s="150"/>
      <c r="U65" s="150"/>
      <c r="V65" s="47">
        <f t="shared" si="12"/>
        <v>0</v>
      </c>
      <c r="W65" s="50"/>
      <c r="X65" s="50"/>
      <c r="Y65" s="50"/>
      <c r="Z65" s="145"/>
      <c r="AA65" s="51"/>
      <c r="AB65" s="50"/>
      <c r="AC65" s="47"/>
      <c r="AD65" s="47">
        <f t="shared" si="16"/>
        <v>0</v>
      </c>
      <c r="AE65" s="47">
        <f t="shared" si="19"/>
        <v>0</v>
      </c>
      <c r="AF65" s="49">
        <f t="shared" si="26"/>
        <v>0</v>
      </c>
      <c r="AG65" s="49">
        <f t="shared" si="65"/>
        <v>0</v>
      </c>
      <c r="AH65" s="49">
        <f t="shared" si="36"/>
        <v>0</v>
      </c>
      <c r="AI65" s="50"/>
      <c r="AJ65" s="51"/>
      <c r="AK65" s="50"/>
      <c r="AL65" s="51"/>
      <c r="AM65" s="50"/>
      <c r="AN65" s="50"/>
      <c r="AO65" s="150"/>
      <c r="AP65" s="150"/>
      <c r="AQ65" s="47">
        <f t="shared" si="66"/>
        <v>634.14250000000004</v>
      </c>
      <c r="AR65" s="49">
        <f t="shared" si="13"/>
        <v>6975.567500000001</v>
      </c>
      <c r="AS65" s="166"/>
      <c r="AT65" s="129">
        <v>0.3</v>
      </c>
      <c r="AU65" s="129">
        <v>0.35</v>
      </c>
      <c r="AV65" s="129">
        <v>0.4</v>
      </c>
      <c r="AW65" s="135"/>
      <c r="AX65" s="130"/>
      <c r="AY65" s="136"/>
      <c r="AZ65" s="165">
        <f>1/18*BA65</f>
        <v>5.5555555555555552E-2</v>
      </c>
      <c r="BA65" s="132">
        <v>1</v>
      </c>
      <c r="BB65" s="132">
        <f t="shared" ref="BB65" si="67">((K65*AT65)/J65)*BA65</f>
        <v>1521.942</v>
      </c>
      <c r="BC65" s="132"/>
      <c r="BD65" s="132"/>
      <c r="BE65" s="132"/>
      <c r="BF65" s="132"/>
      <c r="BG65" s="132"/>
      <c r="BH65" s="132"/>
    </row>
    <row r="66" spans="1:60" ht="16.5" customHeight="1">
      <c r="A66" s="64">
        <v>50</v>
      </c>
      <c r="B66" s="45" t="s">
        <v>187</v>
      </c>
      <c r="C66" s="45" t="s">
        <v>36</v>
      </c>
      <c r="D66" s="45" t="s">
        <v>42</v>
      </c>
      <c r="E66" s="45" t="s">
        <v>204</v>
      </c>
      <c r="F66" s="52" t="s">
        <v>43</v>
      </c>
      <c r="G66" s="46">
        <f t="shared" si="10"/>
        <v>0.16666666666666666</v>
      </c>
      <c r="H66" s="45">
        <v>17697</v>
      </c>
      <c r="I66" s="45">
        <v>5.12</v>
      </c>
      <c r="J66" s="45">
        <v>18</v>
      </c>
      <c r="K66" s="47">
        <f t="shared" si="11"/>
        <v>90608.639999999999</v>
      </c>
      <c r="L66" s="43"/>
      <c r="M66" s="49"/>
      <c r="N66" s="49">
        <v>3</v>
      </c>
      <c r="O66" s="47">
        <f t="shared" si="61"/>
        <v>0</v>
      </c>
      <c r="P66" s="49">
        <f t="shared" si="62"/>
        <v>0</v>
      </c>
      <c r="Q66" s="49">
        <f t="shared" si="63"/>
        <v>15101.44</v>
      </c>
      <c r="R66" s="47">
        <f t="shared" si="64"/>
        <v>3775.36</v>
      </c>
      <c r="S66" s="150"/>
      <c r="T66" s="150"/>
      <c r="U66" s="150"/>
      <c r="V66" s="47">
        <f t="shared" si="12"/>
        <v>0</v>
      </c>
      <c r="W66" s="50"/>
      <c r="X66" s="50"/>
      <c r="Y66" s="50"/>
      <c r="Z66" s="145"/>
      <c r="AA66" s="51">
        <v>3</v>
      </c>
      <c r="AB66" s="50"/>
      <c r="AC66" s="47"/>
      <c r="AD66" s="47">
        <f t="shared" si="16"/>
        <v>0</v>
      </c>
      <c r="AE66" s="47">
        <f t="shared" si="19"/>
        <v>0</v>
      </c>
      <c r="AF66" s="49">
        <f t="shared" si="26"/>
        <v>0</v>
      </c>
      <c r="AG66" s="49">
        <f t="shared" si="65"/>
        <v>737.375</v>
      </c>
      <c r="AH66" s="49">
        <f t="shared" si="36"/>
        <v>0</v>
      </c>
      <c r="AI66" s="50"/>
      <c r="AJ66" s="51"/>
      <c r="AK66" s="50"/>
      <c r="AL66" s="51"/>
      <c r="AM66" s="50"/>
      <c r="AN66" s="50"/>
      <c r="AO66" s="150"/>
      <c r="AP66" s="150"/>
      <c r="AQ66" s="47">
        <f t="shared" si="66"/>
        <v>1887.68</v>
      </c>
      <c r="AR66" s="49">
        <f t="shared" si="13"/>
        <v>21501.855000000003</v>
      </c>
      <c r="AS66" s="166"/>
      <c r="AT66" s="129">
        <v>0.3</v>
      </c>
      <c r="AU66" s="129">
        <v>0.35</v>
      </c>
      <c r="AV66" s="129">
        <v>0.4</v>
      </c>
      <c r="AW66" s="135"/>
      <c r="AX66" s="130"/>
      <c r="AY66" s="136"/>
      <c r="AZ66" s="132"/>
      <c r="BA66" s="132"/>
      <c r="BB66" s="132"/>
      <c r="BC66" s="165">
        <f t="shared" ref="BC66" si="68">1/18*BD66</f>
        <v>0.16666666666666666</v>
      </c>
      <c r="BD66" s="132">
        <v>3</v>
      </c>
      <c r="BE66" s="132">
        <f>((K66*AU66)/J66)*(M66+N66+L66)</f>
        <v>5285.5039999999999</v>
      </c>
      <c r="BF66" s="132"/>
      <c r="BG66" s="132"/>
      <c r="BH66" s="132"/>
    </row>
    <row r="67" spans="1:60">
      <c r="A67" s="64">
        <v>51</v>
      </c>
      <c r="B67" s="45" t="s">
        <v>52</v>
      </c>
      <c r="C67" s="45" t="s">
        <v>36</v>
      </c>
      <c r="D67" s="45" t="s">
        <v>53</v>
      </c>
      <c r="E67" s="45" t="s">
        <v>166</v>
      </c>
      <c r="F67" s="52" t="s">
        <v>178</v>
      </c>
      <c r="G67" s="46">
        <f t="shared" si="10"/>
        <v>0.22222222222222221</v>
      </c>
      <c r="H67" s="45">
        <v>17697</v>
      </c>
      <c r="I67" s="45">
        <v>4.74</v>
      </c>
      <c r="J67" s="45">
        <v>18</v>
      </c>
      <c r="K67" s="47">
        <f t="shared" si="11"/>
        <v>83883.78</v>
      </c>
      <c r="L67" s="43"/>
      <c r="M67" s="49"/>
      <c r="N67" s="49">
        <v>4</v>
      </c>
      <c r="O67" s="47">
        <f t="shared" si="61"/>
        <v>0</v>
      </c>
      <c r="P67" s="49">
        <f t="shared" si="62"/>
        <v>0</v>
      </c>
      <c r="Q67" s="49">
        <f t="shared" si="63"/>
        <v>18640.84</v>
      </c>
      <c r="R67" s="47">
        <f t="shared" si="64"/>
        <v>4660.21</v>
      </c>
      <c r="S67" s="150"/>
      <c r="T67" s="150"/>
      <c r="U67" s="150"/>
      <c r="V67" s="47">
        <f t="shared" si="12"/>
        <v>0</v>
      </c>
      <c r="W67" s="50"/>
      <c r="X67" s="50"/>
      <c r="Y67" s="50"/>
      <c r="Z67" s="145"/>
      <c r="AA67" s="51"/>
      <c r="AB67" s="50"/>
      <c r="AC67" s="47"/>
      <c r="AD67" s="47">
        <f t="shared" si="16"/>
        <v>0</v>
      </c>
      <c r="AE67" s="47">
        <f t="shared" si="19"/>
        <v>0</v>
      </c>
      <c r="AF67" s="49">
        <f t="shared" si="26"/>
        <v>0</v>
      </c>
      <c r="AG67" s="49">
        <f t="shared" si="65"/>
        <v>0</v>
      </c>
      <c r="AH67" s="49">
        <f t="shared" si="36"/>
        <v>0</v>
      </c>
      <c r="AI67" s="50"/>
      <c r="AJ67" s="51"/>
      <c r="AK67" s="50"/>
      <c r="AL67" s="51"/>
      <c r="AM67" s="50"/>
      <c r="AN67" s="50"/>
      <c r="AO67" s="150"/>
      <c r="AP67" s="150"/>
      <c r="AQ67" s="47">
        <f t="shared" si="66"/>
        <v>2330.105</v>
      </c>
      <c r="AR67" s="49">
        <f t="shared" si="13"/>
        <v>25631.154999999999</v>
      </c>
      <c r="AS67" s="166"/>
      <c r="AT67" s="129">
        <v>0.3</v>
      </c>
      <c r="AU67" s="129">
        <v>0.35</v>
      </c>
      <c r="AV67" s="129">
        <v>0.4</v>
      </c>
      <c r="AW67" s="135"/>
      <c r="AX67" s="130"/>
      <c r="AY67" s="136"/>
      <c r="AZ67" s="132"/>
      <c r="BA67" s="132"/>
      <c r="BB67" s="132"/>
      <c r="BC67" s="132"/>
      <c r="BD67" s="132"/>
      <c r="BE67" s="132"/>
      <c r="BF67" s="132"/>
      <c r="BG67" s="132"/>
      <c r="BH67" s="132"/>
    </row>
    <row r="68" spans="1:60">
      <c r="A68" s="64">
        <v>52</v>
      </c>
      <c r="B68" s="45" t="s">
        <v>44</v>
      </c>
      <c r="C68" s="45" t="s">
        <v>36</v>
      </c>
      <c r="D68" s="45" t="s">
        <v>42</v>
      </c>
      <c r="E68" s="45" t="s">
        <v>205</v>
      </c>
      <c r="F68" s="52" t="s">
        <v>43</v>
      </c>
      <c r="G68" s="46">
        <f t="shared" si="10"/>
        <v>5.5555555555555552E-2</v>
      </c>
      <c r="H68" s="45">
        <v>17697</v>
      </c>
      <c r="I68" s="45">
        <v>4.79</v>
      </c>
      <c r="J68" s="45">
        <v>18</v>
      </c>
      <c r="K68" s="47">
        <f t="shared" si="11"/>
        <v>84768.63</v>
      </c>
      <c r="L68" s="43"/>
      <c r="M68" s="49"/>
      <c r="N68" s="49">
        <v>1</v>
      </c>
      <c r="O68" s="47">
        <f t="shared" si="61"/>
        <v>0</v>
      </c>
      <c r="P68" s="49">
        <f t="shared" si="62"/>
        <v>0</v>
      </c>
      <c r="Q68" s="49">
        <f t="shared" si="63"/>
        <v>4709.3683333333338</v>
      </c>
      <c r="R68" s="47">
        <f t="shared" si="64"/>
        <v>1177.3420833333334</v>
      </c>
      <c r="S68" s="150"/>
      <c r="T68" s="150"/>
      <c r="U68" s="150"/>
      <c r="V68" s="47">
        <f t="shared" si="12"/>
        <v>0</v>
      </c>
      <c r="W68" s="50"/>
      <c r="X68" s="50"/>
      <c r="Y68" s="50"/>
      <c r="Z68" s="145"/>
      <c r="AA68" s="51">
        <v>1</v>
      </c>
      <c r="AB68" s="50"/>
      <c r="AC68" s="47"/>
      <c r="AD68" s="47">
        <f t="shared" si="16"/>
        <v>0</v>
      </c>
      <c r="AE68" s="47">
        <f t="shared" si="19"/>
        <v>0</v>
      </c>
      <c r="AF68" s="49">
        <f t="shared" si="26"/>
        <v>0</v>
      </c>
      <c r="AG68" s="49">
        <f t="shared" si="65"/>
        <v>245.79166666666666</v>
      </c>
      <c r="AH68" s="49">
        <f t="shared" si="36"/>
        <v>0</v>
      </c>
      <c r="AI68" s="50"/>
      <c r="AJ68" s="51"/>
      <c r="AK68" s="50"/>
      <c r="AL68" s="51"/>
      <c r="AM68" s="50"/>
      <c r="AN68" s="145">
        <v>5309</v>
      </c>
      <c r="AO68" s="150"/>
      <c r="AP68" s="150"/>
      <c r="AQ68" s="47">
        <f t="shared" si="66"/>
        <v>588.67104166666672</v>
      </c>
      <c r="AR68" s="49">
        <f t="shared" si="13"/>
        <v>12030.173125000001</v>
      </c>
      <c r="AS68" s="166"/>
      <c r="AT68" s="129">
        <v>0.3</v>
      </c>
      <c r="AU68" s="129">
        <v>0.35</v>
      </c>
      <c r="AV68" s="129">
        <v>0.4</v>
      </c>
      <c r="AW68" s="135"/>
      <c r="AX68" s="130"/>
      <c r="AY68" s="136"/>
      <c r="AZ68" s="132"/>
      <c r="BA68" s="132"/>
      <c r="BB68" s="132"/>
      <c r="BC68" s="165">
        <f t="shared" ref="BC68" si="69">1/18*BD68</f>
        <v>5.5555555555555552E-2</v>
      </c>
      <c r="BD68" s="132">
        <v>1</v>
      </c>
      <c r="BE68" s="132">
        <f>((K68*AU68)/J68)*(M68+N68+L68)</f>
        <v>1648.2789166666666</v>
      </c>
      <c r="BF68" s="132"/>
      <c r="BG68" s="132"/>
      <c r="BH68" s="132"/>
    </row>
    <row r="69" spans="1:60">
      <c r="A69" s="64">
        <v>53</v>
      </c>
      <c r="B69" s="45" t="s">
        <v>41</v>
      </c>
      <c r="C69" s="45" t="s">
        <v>36</v>
      </c>
      <c r="D69" s="45" t="s">
        <v>42</v>
      </c>
      <c r="E69" s="45" t="s">
        <v>206</v>
      </c>
      <c r="F69" s="52" t="s">
        <v>43</v>
      </c>
      <c r="G69" s="46">
        <f t="shared" si="10"/>
        <v>0.38888888888888884</v>
      </c>
      <c r="H69" s="45">
        <v>17697</v>
      </c>
      <c r="I69" s="45">
        <v>5.12</v>
      </c>
      <c r="J69" s="45">
        <v>18</v>
      </c>
      <c r="K69" s="47">
        <f t="shared" si="11"/>
        <v>90608.639999999999</v>
      </c>
      <c r="L69" s="43"/>
      <c r="M69" s="49"/>
      <c r="N69" s="49">
        <v>7</v>
      </c>
      <c r="O69" s="47">
        <f t="shared" si="61"/>
        <v>0</v>
      </c>
      <c r="P69" s="49">
        <f t="shared" si="62"/>
        <v>0</v>
      </c>
      <c r="Q69" s="49">
        <f t="shared" si="63"/>
        <v>35236.693333333336</v>
      </c>
      <c r="R69" s="47">
        <f t="shared" si="64"/>
        <v>8809.1733333333341</v>
      </c>
      <c r="S69" s="150"/>
      <c r="T69" s="150"/>
      <c r="U69" s="150"/>
      <c r="V69" s="47">
        <f t="shared" si="12"/>
        <v>0</v>
      </c>
      <c r="W69" s="50"/>
      <c r="X69" s="50"/>
      <c r="Y69" s="50"/>
      <c r="Z69" s="145"/>
      <c r="AA69" s="51">
        <v>5</v>
      </c>
      <c r="AB69" s="50"/>
      <c r="AC69" s="47"/>
      <c r="AD69" s="47">
        <f t="shared" si="16"/>
        <v>0</v>
      </c>
      <c r="AE69" s="47">
        <f t="shared" si="19"/>
        <v>0</v>
      </c>
      <c r="AF69" s="49">
        <f t="shared" si="26"/>
        <v>0</v>
      </c>
      <c r="AG69" s="49">
        <f t="shared" si="65"/>
        <v>1228.9583333333333</v>
      </c>
      <c r="AH69" s="49">
        <f t="shared" si="36"/>
        <v>0</v>
      </c>
      <c r="AI69" s="50"/>
      <c r="AJ69" s="51"/>
      <c r="AK69" s="50"/>
      <c r="AL69" s="51"/>
      <c r="AM69" s="50"/>
      <c r="AN69" s="50"/>
      <c r="AO69" s="150"/>
      <c r="AP69" s="150"/>
      <c r="AQ69" s="47">
        <f t="shared" si="66"/>
        <v>4404.586666666667</v>
      </c>
      <c r="AR69" s="49">
        <f t="shared" si="13"/>
        <v>49679.411666666667</v>
      </c>
      <c r="AS69" s="166"/>
      <c r="AT69" s="129">
        <v>0.3</v>
      </c>
      <c r="AU69" s="129">
        <v>0.35</v>
      </c>
      <c r="AV69" s="129">
        <v>0.4</v>
      </c>
      <c r="AW69" s="135"/>
      <c r="AX69" s="130"/>
      <c r="AY69" s="136"/>
      <c r="AZ69" s="132"/>
      <c r="BA69" s="132"/>
      <c r="BB69" s="132"/>
      <c r="BC69" s="132"/>
      <c r="BD69" s="132"/>
      <c r="BE69" s="132"/>
      <c r="BF69" s="132"/>
      <c r="BG69" s="132"/>
      <c r="BH69" s="132"/>
    </row>
    <row r="70" spans="1:60">
      <c r="A70" s="64">
        <v>54</v>
      </c>
      <c r="B70" s="45" t="s">
        <v>56</v>
      </c>
      <c r="C70" s="45" t="s">
        <v>36</v>
      </c>
      <c r="D70" s="45" t="s">
        <v>42</v>
      </c>
      <c r="E70" s="45" t="s">
        <v>207</v>
      </c>
      <c r="F70" s="52" t="s">
        <v>43</v>
      </c>
      <c r="G70" s="46">
        <f t="shared" si="10"/>
        <v>0.22222222222222221</v>
      </c>
      <c r="H70" s="45">
        <v>17697</v>
      </c>
      <c r="I70" s="45">
        <v>5.2</v>
      </c>
      <c r="J70" s="45">
        <v>18</v>
      </c>
      <c r="K70" s="47">
        <f t="shared" si="11"/>
        <v>92024.400000000009</v>
      </c>
      <c r="L70" s="43"/>
      <c r="M70" s="49"/>
      <c r="N70" s="49">
        <v>4</v>
      </c>
      <c r="O70" s="47">
        <f t="shared" si="61"/>
        <v>0</v>
      </c>
      <c r="P70" s="49">
        <f t="shared" si="62"/>
        <v>0</v>
      </c>
      <c r="Q70" s="49">
        <f t="shared" si="63"/>
        <v>20449.866666666669</v>
      </c>
      <c r="R70" s="47">
        <f t="shared" si="64"/>
        <v>5112.4666666666672</v>
      </c>
      <c r="S70" s="150"/>
      <c r="T70" s="150"/>
      <c r="U70" s="150"/>
      <c r="V70" s="47">
        <f t="shared" si="12"/>
        <v>0</v>
      </c>
      <c r="W70" s="50"/>
      <c r="X70" s="50"/>
      <c r="Y70" s="50"/>
      <c r="Z70" s="145"/>
      <c r="AA70" s="51">
        <v>4</v>
      </c>
      <c r="AB70" s="50"/>
      <c r="AC70" s="47"/>
      <c r="AD70" s="47">
        <f t="shared" si="16"/>
        <v>0</v>
      </c>
      <c r="AE70" s="47">
        <f t="shared" si="19"/>
        <v>0</v>
      </c>
      <c r="AF70" s="49">
        <f t="shared" si="26"/>
        <v>0</v>
      </c>
      <c r="AG70" s="49">
        <f t="shared" si="65"/>
        <v>983.16666666666663</v>
      </c>
      <c r="AH70" s="49">
        <f t="shared" si="36"/>
        <v>0</v>
      </c>
      <c r="AI70" s="50"/>
      <c r="AJ70" s="51"/>
      <c r="AK70" s="50"/>
      <c r="AL70" s="51"/>
      <c r="AM70" s="50"/>
      <c r="AN70" s="50"/>
      <c r="AO70" s="150"/>
      <c r="AP70" s="150"/>
      <c r="AQ70" s="47">
        <f t="shared" si="66"/>
        <v>2556.2333333333336</v>
      </c>
      <c r="AR70" s="49">
        <f t="shared" si="13"/>
        <v>29101.733333333337</v>
      </c>
      <c r="AS70" s="166"/>
      <c r="AT70" s="129">
        <v>0.3</v>
      </c>
      <c r="AU70" s="129">
        <v>0.35</v>
      </c>
      <c r="AV70" s="129">
        <v>0.4</v>
      </c>
      <c r="AW70" s="135"/>
      <c r="AX70" s="130"/>
      <c r="AY70" s="136"/>
      <c r="AZ70" s="132"/>
      <c r="BA70" s="132"/>
      <c r="BB70" s="132"/>
      <c r="BC70" s="132"/>
      <c r="BD70" s="132"/>
      <c r="BE70" s="132"/>
      <c r="BF70" s="132"/>
      <c r="BG70" s="132"/>
      <c r="BH70" s="132"/>
    </row>
    <row r="71" spans="1:60">
      <c r="A71" s="64"/>
      <c r="B71" s="45" t="s">
        <v>140</v>
      </c>
      <c r="C71" s="45" t="s">
        <v>36</v>
      </c>
      <c r="D71" s="45" t="s">
        <v>46</v>
      </c>
      <c r="E71" s="45" t="s">
        <v>208</v>
      </c>
      <c r="F71" s="52" t="s">
        <v>136</v>
      </c>
      <c r="G71" s="46">
        <f t="shared" si="10"/>
        <v>5.5555555555555552E-2</v>
      </c>
      <c r="H71" s="45">
        <v>17697</v>
      </c>
      <c r="I71" s="45">
        <v>4.49</v>
      </c>
      <c r="J71" s="45">
        <v>18</v>
      </c>
      <c r="K71" s="47">
        <f t="shared" si="11"/>
        <v>79459.53</v>
      </c>
      <c r="L71" s="43"/>
      <c r="M71" s="49"/>
      <c r="N71" s="49">
        <v>1</v>
      </c>
      <c r="O71" s="47">
        <f t="shared" ref="O71" si="70">K71/J71*L71</f>
        <v>0</v>
      </c>
      <c r="P71" s="49">
        <f t="shared" ref="P71" si="71">K71/J71*M71</f>
        <v>0</v>
      </c>
      <c r="Q71" s="49">
        <f t="shared" ref="Q71" si="72">K71/J71*N71</f>
        <v>4414.4183333333331</v>
      </c>
      <c r="R71" s="47">
        <f t="shared" ref="R71" si="73">(O71+P71+Q71)*0.25</f>
        <v>1103.6045833333333</v>
      </c>
      <c r="S71" s="150"/>
      <c r="T71" s="150"/>
      <c r="U71" s="150"/>
      <c r="V71" s="47">
        <f t="shared" si="12"/>
        <v>0</v>
      </c>
      <c r="W71" s="50"/>
      <c r="X71" s="50"/>
      <c r="Y71" s="50"/>
      <c r="Z71" s="145"/>
      <c r="AA71" s="51"/>
      <c r="AB71" s="50"/>
      <c r="AC71" s="47"/>
      <c r="AD71" s="47">
        <f t="shared" si="16"/>
        <v>0</v>
      </c>
      <c r="AE71" s="47">
        <f t="shared" si="19"/>
        <v>0</v>
      </c>
      <c r="AF71" s="49">
        <f t="shared" si="26"/>
        <v>0</v>
      </c>
      <c r="AG71" s="49">
        <f t="shared" si="65"/>
        <v>0</v>
      </c>
      <c r="AH71" s="49">
        <f t="shared" si="36"/>
        <v>0</v>
      </c>
      <c r="AI71" s="50"/>
      <c r="AJ71" s="51"/>
      <c r="AK71" s="50"/>
      <c r="AL71" s="51"/>
      <c r="AM71" s="50"/>
      <c r="AN71" s="50"/>
      <c r="AO71" s="150"/>
      <c r="AP71" s="150"/>
      <c r="AQ71" s="47">
        <f t="shared" si="66"/>
        <v>551.80229166666675</v>
      </c>
      <c r="AR71" s="49">
        <f t="shared" si="13"/>
        <v>6069.8252083333336</v>
      </c>
      <c r="AS71" s="166"/>
      <c r="AT71" s="129">
        <v>0.3</v>
      </c>
      <c r="AU71" s="129">
        <v>0.35</v>
      </c>
      <c r="AV71" s="129">
        <v>0.4</v>
      </c>
      <c r="AW71" s="135"/>
      <c r="AX71" s="130"/>
      <c r="AY71" s="136"/>
      <c r="AZ71" s="132"/>
      <c r="BA71" s="132"/>
      <c r="BB71" s="132"/>
      <c r="BC71" s="132"/>
      <c r="BD71" s="132"/>
      <c r="BE71" s="132"/>
      <c r="BF71" s="132"/>
      <c r="BG71" s="132"/>
      <c r="BH71" s="132"/>
    </row>
    <row r="72" spans="1:60">
      <c r="A72" s="64"/>
      <c r="B72" s="45" t="s">
        <v>74</v>
      </c>
      <c r="C72" s="45" t="s">
        <v>36</v>
      </c>
      <c r="D72" s="45" t="s">
        <v>46</v>
      </c>
      <c r="E72" s="45" t="s">
        <v>57</v>
      </c>
      <c r="F72" s="52" t="s">
        <v>136</v>
      </c>
      <c r="G72" s="46">
        <f t="shared" ref="G72" si="74">1/J72*(L72+M72+N72)</f>
        <v>5.5555555555555552E-2</v>
      </c>
      <c r="H72" s="45">
        <v>17697</v>
      </c>
      <c r="I72" s="45">
        <v>4.0999999999999996</v>
      </c>
      <c r="J72" s="45">
        <v>18</v>
      </c>
      <c r="K72" s="47">
        <f t="shared" ref="K72" si="75">H72*I72</f>
        <v>72557.7</v>
      </c>
      <c r="L72" s="43"/>
      <c r="M72" s="49"/>
      <c r="N72" s="49">
        <v>1</v>
      </c>
      <c r="O72" s="47">
        <f t="shared" ref="O72:O75" si="76">K72/J72*L72</f>
        <v>0</v>
      </c>
      <c r="P72" s="49">
        <f t="shared" ref="P72:P75" si="77">K72/J72*M72</f>
        <v>0</v>
      </c>
      <c r="Q72" s="49">
        <f t="shared" ref="Q72:Q75" si="78">K72/J72*N72</f>
        <v>4030.9833333333331</v>
      </c>
      <c r="R72" s="47">
        <f t="shared" ref="R72:R75" si="79">(O72+P72+Q72)*0.25</f>
        <v>1007.7458333333333</v>
      </c>
      <c r="S72" s="150"/>
      <c r="T72" s="150"/>
      <c r="U72" s="150"/>
      <c r="V72" s="47">
        <f t="shared" si="12"/>
        <v>0</v>
      </c>
      <c r="W72" s="50"/>
      <c r="X72" s="50"/>
      <c r="Y72" s="50"/>
      <c r="Z72" s="145"/>
      <c r="AA72" s="51"/>
      <c r="AB72" s="50"/>
      <c r="AC72" s="47"/>
      <c r="AD72" s="47">
        <f t="shared" si="16"/>
        <v>0</v>
      </c>
      <c r="AE72" s="47">
        <f t="shared" si="19"/>
        <v>0</v>
      </c>
      <c r="AF72" s="49">
        <f t="shared" si="26"/>
        <v>0</v>
      </c>
      <c r="AG72" s="49">
        <f t="shared" si="65"/>
        <v>0</v>
      </c>
      <c r="AH72" s="49">
        <f t="shared" si="36"/>
        <v>0</v>
      </c>
      <c r="AI72" s="50"/>
      <c r="AJ72" s="51"/>
      <c r="AK72" s="50"/>
      <c r="AL72" s="51"/>
      <c r="AM72" s="50"/>
      <c r="AN72" s="50"/>
      <c r="AO72" s="150"/>
      <c r="AP72" s="150"/>
      <c r="AQ72" s="47"/>
      <c r="AR72" s="49">
        <f t="shared" si="13"/>
        <v>5038.7291666666661</v>
      </c>
      <c r="AS72" s="166"/>
      <c r="AT72" s="129">
        <v>0.3</v>
      </c>
      <c r="AU72" s="129">
        <v>0.35</v>
      </c>
      <c r="AV72" s="129">
        <v>0.4</v>
      </c>
      <c r="AW72" s="135"/>
      <c r="AX72" s="130"/>
      <c r="AY72" s="136"/>
      <c r="AZ72" s="132"/>
      <c r="BA72" s="132"/>
      <c r="BB72" s="132"/>
      <c r="BC72" s="132"/>
      <c r="BD72" s="132"/>
      <c r="BE72" s="132"/>
      <c r="BF72" s="132"/>
      <c r="BG72" s="132"/>
      <c r="BH72" s="132"/>
    </row>
    <row r="73" spans="1:60">
      <c r="A73" s="64"/>
      <c r="B73" s="45" t="s">
        <v>5</v>
      </c>
      <c r="C73" s="45" t="s">
        <v>36</v>
      </c>
      <c r="D73" s="45" t="s">
        <v>46</v>
      </c>
      <c r="E73" s="45" t="s">
        <v>57</v>
      </c>
      <c r="F73" s="52" t="s">
        <v>136</v>
      </c>
      <c r="G73" s="46">
        <f t="shared" ref="G73" si="80">1/J73*(L73+M73+N73)</f>
        <v>0.33333333333333331</v>
      </c>
      <c r="H73" s="45">
        <v>17697</v>
      </c>
      <c r="I73" s="45">
        <v>4.0999999999999996</v>
      </c>
      <c r="J73" s="45">
        <v>18</v>
      </c>
      <c r="K73" s="47">
        <f t="shared" ref="K73" si="81">H73*I73</f>
        <v>72557.7</v>
      </c>
      <c r="L73" s="43">
        <v>1</v>
      </c>
      <c r="M73" s="49">
        <v>4</v>
      </c>
      <c r="N73" s="49">
        <v>1</v>
      </c>
      <c r="O73" s="47">
        <f t="shared" ref="O73" si="82">K73/J73*L73</f>
        <v>4030.9833333333331</v>
      </c>
      <c r="P73" s="49">
        <f t="shared" ref="P73" si="83">K73/J73*M73</f>
        <v>16123.933333333332</v>
      </c>
      <c r="Q73" s="49">
        <f t="shared" ref="Q73" si="84">K73/J73*N73</f>
        <v>4030.9833333333331</v>
      </c>
      <c r="R73" s="47">
        <f t="shared" ref="R73" si="85">(O73+P73+Q73)*0.25</f>
        <v>6046.4749999999995</v>
      </c>
      <c r="S73" s="150"/>
      <c r="T73" s="150"/>
      <c r="U73" s="150"/>
      <c r="V73" s="47">
        <f t="shared" si="12"/>
        <v>0</v>
      </c>
      <c r="W73" s="50"/>
      <c r="X73" s="50"/>
      <c r="Y73" s="50"/>
      <c r="Z73" s="145"/>
      <c r="AA73" s="51"/>
      <c r="AB73" s="50"/>
      <c r="AC73" s="47"/>
      <c r="AD73" s="47">
        <f t="shared" si="16"/>
        <v>0</v>
      </c>
      <c r="AE73" s="47">
        <f t="shared" si="19"/>
        <v>0</v>
      </c>
      <c r="AF73" s="49">
        <f t="shared" si="26"/>
        <v>0</v>
      </c>
      <c r="AG73" s="49">
        <f t="shared" si="65"/>
        <v>0</v>
      </c>
      <c r="AH73" s="49">
        <f t="shared" si="36"/>
        <v>0</v>
      </c>
      <c r="AI73" s="50"/>
      <c r="AJ73" s="51"/>
      <c r="AK73" s="50"/>
      <c r="AL73" s="51"/>
      <c r="AM73" s="50"/>
      <c r="AN73" s="50"/>
      <c r="AO73" s="150"/>
      <c r="AP73" s="150"/>
      <c r="AQ73" s="47"/>
      <c r="AR73" s="49">
        <f t="shared" si="13"/>
        <v>30232.374999999996</v>
      </c>
      <c r="AS73" s="166"/>
      <c r="AT73" s="129">
        <v>0.3</v>
      </c>
      <c r="AU73" s="129">
        <v>0.35</v>
      </c>
      <c r="AV73" s="129">
        <v>0.4</v>
      </c>
      <c r="AW73" s="135"/>
      <c r="AX73" s="130"/>
      <c r="AY73" s="136"/>
      <c r="AZ73" s="132"/>
      <c r="BA73" s="132"/>
      <c r="BB73" s="132"/>
      <c r="BC73" s="132"/>
      <c r="BD73" s="132"/>
      <c r="BE73" s="132"/>
      <c r="BF73" s="132"/>
      <c r="BG73" s="132"/>
      <c r="BH73" s="132"/>
    </row>
    <row r="74" spans="1:60">
      <c r="A74" s="64"/>
      <c r="B74" s="45" t="s">
        <v>45</v>
      </c>
      <c r="C74" s="45" t="s">
        <v>36</v>
      </c>
      <c r="D74" s="45" t="s">
        <v>46</v>
      </c>
      <c r="E74" s="45" t="s">
        <v>57</v>
      </c>
      <c r="F74" s="52" t="s">
        <v>136</v>
      </c>
      <c r="G74" s="46">
        <f t="shared" ref="G74" si="86">1/J74*(L74+M74+N74)</f>
        <v>5.5555555555555552E-2</v>
      </c>
      <c r="H74" s="45">
        <v>17697</v>
      </c>
      <c r="I74" s="45">
        <v>4.0999999999999996</v>
      </c>
      <c r="J74" s="45">
        <v>18</v>
      </c>
      <c r="K74" s="47">
        <f t="shared" ref="K74" si="87">H74*I74</f>
        <v>72557.7</v>
      </c>
      <c r="L74" s="43"/>
      <c r="M74" s="49"/>
      <c r="N74" s="49">
        <v>1</v>
      </c>
      <c r="O74" s="47">
        <f t="shared" ref="O74" si="88">K74/J74*L74</f>
        <v>0</v>
      </c>
      <c r="P74" s="49">
        <f t="shared" ref="P74" si="89">K74/J74*M74</f>
        <v>0</v>
      </c>
      <c r="Q74" s="49">
        <f t="shared" ref="Q74" si="90">K74/J74*N74</f>
        <v>4030.9833333333331</v>
      </c>
      <c r="R74" s="47">
        <f t="shared" ref="R74" si="91">(O74+P74+Q74)*0.25</f>
        <v>1007.7458333333333</v>
      </c>
      <c r="S74" s="150"/>
      <c r="T74" s="150"/>
      <c r="U74" s="150"/>
      <c r="V74" s="47">
        <f t="shared" si="12"/>
        <v>0</v>
      </c>
      <c r="W74" s="50"/>
      <c r="X74" s="50"/>
      <c r="Y74" s="50"/>
      <c r="Z74" s="145"/>
      <c r="AA74" s="51">
        <v>1</v>
      </c>
      <c r="AB74" s="50"/>
      <c r="AC74" s="47"/>
      <c r="AD74" s="47">
        <f t="shared" si="16"/>
        <v>0</v>
      </c>
      <c r="AE74" s="47">
        <f t="shared" si="19"/>
        <v>0</v>
      </c>
      <c r="AF74" s="49">
        <f t="shared" si="26"/>
        <v>0</v>
      </c>
      <c r="AG74" s="49">
        <f t="shared" si="65"/>
        <v>245.79166666666666</v>
      </c>
      <c r="AH74" s="49">
        <f t="shared" si="36"/>
        <v>0</v>
      </c>
      <c r="AI74" s="50"/>
      <c r="AJ74" s="51"/>
      <c r="AK74" s="50"/>
      <c r="AL74" s="51"/>
      <c r="AM74" s="50"/>
      <c r="AN74" s="50"/>
      <c r="AO74" s="150"/>
      <c r="AP74" s="150"/>
      <c r="AQ74" s="47"/>
      <c r="AR74" s="49">
        <f t="shared" si="13"/>
        <v>5284.520833333333</v>
      </c>
      <c r="AS74" s="166"/>
      <c r="AT74" s="129">
        <v>0.3</v>
      </c>
      <c r="AU74" s="129">
        <v>0.35</v>
      </c>
      <c r="AV74" s="129">
        <v>0.4</v>
      </c>
      <c r="AW74" s="135"/>
      <c r="AX74" s="130"/>
      <c r="AY74" s="136"/>
      <c r="AZ74" s="132"/>
      <c r="BA74" s="132"/>
      <c r="BB74" s="132"/>
      <c r="BC74" s="132"/>
      <c r="BD74" s="132"/>
      <c r="BE74" s="132"/>
      <c r="BF74" s="132"/>
      <c r="BG74" s="132"/>
      <c r="BH74" s="132"/>
    </row>
    <row r="75" spans="1:60">
      <c r="A75" s="64"/>
      <c r="B75" s="45" t="s">
        <v>58</v>
      </c>
      <c r="C75" s="45" t="s">
        <v>36</v>
      </c>
      <c r="D75" s="45" t="s">
        <v>46</v>
      </c>
      <c r="E75" s="45" t="s">
        <v>57</v>
      </c>
      <c r="F75" s="52" t="s">
        <v>136</v>
      </c>
      <c r="G75" s="46">
        <f t="shared" si="10"/>
        <v>2.8888888888888888</v>
      </c>
      <c r="H75" s="45">
        <v>17697</v>
      </c>
      <c r="I75" s="45">
        <v>4.0999999999999996</v>
      </c>
      <c r="J75" s="45">
        <v>18</v>
      </c>
      <c r="K75" s="47">
        <f t="shared" si="11"/>
        <v>72557.7</v>
      </c>
      <c r="L75" s="43">
        <v>20</v>
      </c>
      <c r="M75" s="49">
        <v>21</v>
      </c>
      <c r="N75" s="49">
        <v>11</v>
      </c>
      <c r="O75" s="47">
        <f t="shared" si="76"/>
        <v>80619.666666666657</v>
      </c>
      <c r="P75" s="49">
        <f t="shared" si="77"/>
        <v>84650.65</v>
      </c>
      <c r="Q75" s="49">
        <f t="shared" si="78"/>
        <v>44340.816666666666</v>
      </c>
      <c r="R75" s="47">
        <f t="shared" si="79"/>
        <v>52402.783333333326</v>
      </c>
      <c r="S75" s="150"/>
      <c r="T75" s="150"/>
      <c r="U75" s="150"/>
      <c r="V75" s="47">
        <f t="shared" si="12"/>
        <v>0</v>
      </c>
      <c r="W75" s="50"/>
      <c r="X75" s="145">
        <v>9</v>
      </c>
      <c r="Y75" s="145"/>
      <c r="Z75" s="145">
        <v>9</v>
      </c>
      <c r="AA75" s="51"/>
      <c r="AB75" s="50"/>
      <c r="AC75" s="47"/>
      <c r="AD75" s="47">
        <f t="shared" si="16"/>
        <v>1769.6999999999998</v>
      </c>
      <c r="AE75" s="47">
        <f t="shared" si="19"/>
        <v>0</v>
      </c>
      <c r="AF75" s="49">
        <f t="shared" si="26"/>
        <v>2212.125</v>
      </c>
      <c r="AG75" s="49">
        <f t="shared" si="65"/>
        <v>0</v>
      </c>
      <c r="AH75" s="49">
        <f t="shared" si="36"/>
        <v>0</v>
      </c>
      <c r="AI75" s="50"/>
      <c r="AJ75" s="51"/>
      <c r="AK75" s="50"/>
      <c r="AL75" s="51"/>
      <c r="AM75" s="50"/>
      <c r="AN75" s="50"/>
      <c r="AO75" s="150"/>
      <c r="AP75" s="150"/>
      <c r="AQ75" s="47">
        <f t="shared" si="9"/>
        <v>26201.391666666663</v>
      </c>
      <c r="AR75" s="49">
        <f t="shared" si="13"/>
        <v>292197.1333333333</v>
      </c>
      <c r="AS75" s="166"/>
      <c r="AT75" s="129">
        <v>0.3</v>
      </c>
      <c r="AU75" s="129">
        <v>0.35</v>
      </c>
      <c r="AV75" s="129">
        <v>0.4</v>
      </c>
      <c r="AW75" s="135">
        <f t="shared" si="14"/>
        <v>2.4444444444444442</v>
      </c>
      <c r="AX75" s="130">
        <v>44</v>
      </c>
      <c r="AY75" s="136">
        <f t="shared" si="15"/>
        <v>66511.225000000006</v>
      </c>
      <c r="AZ75" s="132"/>
      <c r="BA75" s="132"/>
      <c r="BB75" s="132"/>
      <c r="BC75" s="132"/>
      <c r="BD75" s="132"/>
      <c r="BE75" s="132"/>
      <c r="BF75" s="132"/>
      <c r="BG75" s="132"/>
      <c r="BH75" s="132"/>
    </row>
    <row r="76" spans="1:60">
      <c r="A76" s="64"/>
      <c r="B76" s="45" t="s">
        <v>51</v>
      </c>
      <c r="C76" s="45" t="s">
        <v>36</v>
      </c>
      <c r="D76" s="45" t="s">
        <v>46</v>
      </c>
      <c r="E76" s="45" t="s">
        <v>57</v>
      </c>
      <c r="F76" s="52" t="s">
        <v>136</v>
      </c>
      <c r="G76" s="46">
        <f t="shared" ref="G76" si="92">1/J76*(L76+M76+N76)</f>
        <v>5.5555555555555552E-2</v>
      </c>
      <c r="H76" s="45">
        <v>17697</v>
      </c>
      <c r="I76" s="45">
        <v>4.0999999999999996</v>
      </c>
      <c r="J76" s="45">
        <v>18</v>
      </c>
      <c r="K76" s="47">
        <f t="shared" ref="K76" si="93">H76*I76</f>
        <v>72557.7</v>
      </c>
      <c r="L76" s="43"/>
      <c r="M76" s="49"/>
      <c r="N76" s="49">
        <v>1</v>
      </c>
      <c r="O76" s="47">
        <f t="shared" ref="O76" si="94">K76/J76*L76</f>
        <v>0</v>
      </c>
      <c r="P76" s="49">
        <f t="shared" ref="P76" si="95">K76/J76*M76</f>
        <v>0</v>
      </c>
      <c r="Q76" s="49">
        <f t="shared" ref="Q76" si="96">K76/J76*N76</f>
        <v>4030.9833333333331</v>
      </c>
      <c r="R76" s="47">
        <f t="shared" ref="R76" si="97">(O76+P76+Q76)*0.25</f>
        <v>1007.7458333333333</v>
      </c>
      <c r="S76" s="150"/>
      <c r="T76" s="150"/>
      <c r="U76" s="150"/>
      <c r="V76" s="47">
        <f t="shared" ref="V76:V79" si="98">17697*40%/18*U76</f>
        <v>0</v>
      </c>
      <c r="W76" s="50"/>
      <c r="X76" s="145"/>
      <c r="Y76" s="145"/>
      <c r="Z76" s="145"/>
      <c r="AA76" s="51"/>
      <c r="AB76" s="50"/>
      <c r="AC76" s="47"/>
      <c r="AD76" s="47">
        <f t="shared" si="16"/>
        <v>0</v>
      </c>
      <c r="AE76" s="47">
        <f t="shared" si="19"/>
        <v>0</v>
      </c>
      <c r="AF76" s="49">
        <f t="shared" si="26"/>
        <v>0</v>
      </c>
      <c r="AG76" s="49">
        <f t="shared" si="65"/>
        <v>0</v>
      </c>
      <c r="AH76" s="49">
        <f t="shared" si="36"/>
        <v>0</v>
      </c>
      <c r="AI76" s="50"/>
      <c r="AJ76" s="51"/>
      <c r="AK76" s="50"/>
      <c r="AL76" s="51"/>
      <c r="AM76" s="50"/>
      <c r="AN76" s="50"/>
      <c r="AO76" s="150"/>
      <c r="AP76" s="150"/>
      <c r="AQ76" s="47"/>
      <c r="AR76" s="49">
        <f t="shared" ref="AR76:AR79" si="99">AQ76+AP76+AO76+AN76+AL76+AJ76+AK76+AI76+AH76+AG76+AF76+AE76+AD76+AC76+T76+S76+R76+Q76+P76+O76+V76</f>
        <v>5038.7291666666661</v>
      </c>
      <c r="AS76" s="166"/>
      <c r="AT76" s="129"/>
      <c r="AU76" s="129"/>
      <c r="AV76" s="129"/>
      <c r="AW76" s="135"/>
      <c r="AX76" s="130"/>
      <c r="AY76" s="136"/>
      <c r="AZ76" s="132"/>
      <c r="BA76" s="132"/>
      <c r="BB76" s="132"/>
      <c r="BC76" s="132"/>
      <c r="BD76" s="132"/>
      <c r="BE76" s="132"/>
      <c r="BF76" s="132"/>
      <c r="BG76" s="132"/>
      <c r="BH76" s="132"/>
    </row>
    <row r="77" spans="1:60">
      <c r="A77" s="64"/>
      <c r="B77" s="45" t="s">
        <v>187</v>
      </c>
      <c r="C77" s="45" t="s">
        <v>36</v>
      </c>
      <c r="D77" s="45" t="s">
        <v>46</v>
      </c>
      <c r="E77" s="45" t="s">
        <v>57</v>
      </c>
      <c r="F77" s="52" t="s">
        <v>136</v>
      </c>
      <c r="G77" s="46">
        <f t="shared" si="10"/>
        <v>1.1111111111111112</v>
      </c>
      <c r="H77" s="45">
        <v>17697</v>
      </c>
      <c r="I77" s="45">
        <v>4.0999999999999996</v>
      </c>
      <c r="J77" s="45">
        <v>18</v>
      </c>
      <c r="K77" s="47">
        <f t="shared" si="11"/>
        <v>72557.7</v>
      </c>
      <c r="L77" s="43">
        <v>8</v>
      </c>
      <c r="M77" s="49">
        <v>12</v>
      </c>
      <c r="N77" s="49"/>
      <c r="O77" s="47">
        <f t="shared" si="61"/>
        <v>32247.866666666665</v>
      </c>
      <c r="P77" s="49">
        <f t="shared" si="62"/>
        <v>48371.799999999996</v>
      </c>
      <c r="Q77" s="49">
        <f t="shared" si="63"/>
        <v>0</v>
      </c>
      <c r="R77" s="47">
        <f t="shared" si="64"/>
        <v>20154.916666666664</v>
      </c>
      <c r="S77" s="150"/>
      <c r="T77" s="150"/>
      <c r="U77" s="150"/>
      <c r="V77" s="47">
        <f t="shared" si="98"/>
        <v>0</v>
      </c>
      <c r="W77" s="50"/>
      <c r="X77" s="145">
        <v>6</v>
      </c>
      <c r="Y77" s="145"/>
      <c r="Z77" s="145">
        <v>12</v>
      </c>
      <c r="AA77" s="51"/>
      <c r="AB77" s="50"/>
      <c r="AC77" s="47"/>
      <c r="AD77" s="47">
        <f t="shared" si="16"/>
        <v>1179.8</v>
      </c>
      <c r="AE77" s="47">
        <f t="shared" si="19"/>
        <v>0</v>
      </c>
      <c r="AF77" s="49">
        <f t="shared" si="26"/>
        <v>2949.5</v>
      </c>
      <c r="AG77" s="49">
        <f t="shared" si="65"/>
        <v>0</v>
      </c>
      <c r="AH77" s="49">
        <f t="shared" si="36"/>
        <v>0</v>
      </c>
      <c r="AI77" s="50"/>
      <c r="AJ77" s="51"/>
      <c r="AK77" s="50"/>
      <c r="AL77" s="51"/>
      <c r="AM77" s="50"/>
      <c r="AN77" s="50"/>
      <c r="AO77" s="150"/>
      <c r="AP77" s="150"/>
      <c r="AQ77" s="47">
        <f t="shared" ref="AQ77:AQ79" si="100">(O77+P77+Q77+R77)*0.1</f>
        <v>10077.458333333332</v>
      </c>
      <c r="AR77" s="49">
        <f t="shared" si="99"/>
        <v>114981.34166666666</v>
      </c>
      <c r="AS77" s="166"/>
      <c r="AT77" s="129">
        <v>0.3</v>
      </c>
      <c r="AU77" s="129">
        <v>0.35</v>
      </c>
      <c r="AV77" s="129">
        <v>0.4</v>
      </c>
      <c r="AW77" s="135">
        <f t="shared" si="14"/>
        <v>1.1111111111111112</v>
      </c>
      <c r="AX77" s="130">
        <v>20</v>
      </c>
      <c r="AY77" s="136">
        <f t="shared" si="15"/>
        <v>30232.375</v>
      </c>
      <c r="AZ77" s="132"/>
      <c r="BA77" s="132"/>
      <c r="BB77" s="132"/>
      <c r="BC77" s="132"/>
      <c r="BD77" s="132"/>
      <c r="BE77" s="132"/>
      <c r="BF77" s="132"/>
      <c r="BG77" s="132"/>
      <c r="BH77" s="132"/>
    </row>
    <row r="78" spans="1:60">
      <c r="A78" s="64"/>
      <c r="B78" s="45" t="s">
        <v>49</v>
      </c>
      <c r="C78" s="45" t="s">
        <v>36</v>
      </c>
      <c r="D78" s="45" t="s">
        <v>46</v>
      </c>
      <c r="E78" s="45" t="s">
        <v>57</v>
      </c>
      <c r="F78" s="52" t="s">
        <v>136</v>
      </c>
      <c r="G78" s="46">
        <f t="shared" si="10"/>
        <v>0.33333333333333331</v>
      </c>
      <c r="H78" s="45">
        <v>17697</v>
      </c>
      <c r="I78" s="45">
        <v>4.0999999999999996</v>
      </c>
      <c r="J78" s="45">
        <v>18</v>
      </c>
      <c r="K78" s="47">
        <f t="shared" si="11"/>
        <v>72557.7</v>
      </c>
      <c r="L78" s="43"/>
      <c r="M78" s="49">
        <v>6</v>
      </c>
      <c r="N78" s="49"/>
      <c r="O78" s="47">
        <f t="shared" ref="O78" si="101">K78/J78*L78</f>
        <v>0</v>
      </c>
      <c r="P78" s="49">
        <f t="shared" ref="P78" si="102">K78/J78*M78</f>
        <v>24185.899999999998</v>
      </c>
      <c r="Q78" s="49">
        <f t="shared" ref="Q78" si="103">K78/J78*N78</f>
        <v>0</v>
      </c>
      <c r="R78" s="47">
        <f t="shared" ref="R78" si="104">(O78+P78+Q78)*0.25</f>
        <v>6046.4749999999995</v>
      </c>
      <c r="S78" s="125"/>
      <c r="T78" s="125"/>
      <c r="U78" s="149">
        <v>16</v>
      </c>
      <c r="V78" s="47">
        <f t="shared" si="98"/>
        <v>6292.2666666666664</v>
      </c>
      <c r="W78" s="50"/>
      <c r="X78" s="145"/>
      <c r="Y78" s="145"/>
      <c r="Z78" s="145"/>
      <c r="AA78" s="51"/>
      <c r="AB78" s="50"/>
      <c r="AC78" s="47"/>
      <c r="AD78" s="47">
        <f t="shared" si="16"/>
        <v>0</v>
      </c>
      <c r="AE78" s="47">
        <f t="shared" si="19"/>
        <v>0</v>
      </c>
      <c r="AF78" s="49">
        <f t="shared" si="26"/>
        <v>0</v>
      </c>
      <c r="AG78" s="49">
        <f t="shared" si="65"/>
        <v>0</v>
      </c>
      <c r="AH78" s="49">
        <f t="shared" si="36"/>
        <v>0</v>
      </c>
      <c r="AI78" s="50"/>
      <c r="AJ78" s="51"/>
      <c r="AK78" s="50"/>
      <c r="AL78" s="51"/>
      <c r="AM78" s="50"/>
      <c r="AN78" s="50"/>
      <c r="AO78" s="125"/>
      <c r="AP78" s="125"/>
      <c r="AQ78" s="47">
        <f t="shared" ref="AQ78" si="105">(O78+P78+Q78+R78)*0.1</f>
        <v>3023.2374999999997</v>
      </c>
      <c r="AR78" s="49">
        <f t="shared" si="99"/>
        <v>39547.879166666666</v>
      </c>
      <c r="AS78" s="166"/>
      <c r="AT78" s="129">
        <v>0.3</v>
      </c>
      <c r="AU78" s="129">
        <v>0.35</v>
      </c>
      <c r="AV78" s="129">
        <v>0.4</v>
      </c>
      <c r="AW78" s="135">
        <f t="shared" si="14"/>
        <v>1.2222222222222221</v>
      </c>
      <c r="AX78" s="130">
        <v>22</v>
      </c>
      <c r="AY78" s="136">
        <f t="shared" si="15"/>
        <v>33255.612500000003</v>
      </c>
      <c r="AZ78" s="132"/>
      <c r="BA78" s="132"/>
      <c r="BB78" s="132"/>
      <c r="BC78" s="132"/>
      <c r="BD78" s="132"/>
      <c r="BE78" s="132"/>
      <c r="BF78" s="132"/>
      <c r="BG78" s="132"/>
      <c r="BH78" s="132"/>
    </row>
    <row r="79" spans="1:60">
      <c r="A79" s="64"/>
      <c r="B79" s="45" t="s">
        <v>188</v>
      </c>
      <c r="C79" s="45" t="s">
        <v>36</v>
      </c>
      <c r="D79" s="45" t="s">
        <v>46</v>
      </c>
      <c r="E79" s="45" t="s">
        <v>57</v>
      </c>
      <c r="F79" s="52" t="s">
        <v>136</v>
      </c>
      <c r="G79" s="46">
        <f t="shared" si="10"/>
        <v>0.22222222222222221</v>
      </c>
      <c r="H79" s="45">
        <v>17697</v>
      </c>
      <c r="I79" s="45">
        <v>4.0999999999999996</v>
      </c>
      <c r="J79" s="45">
        <v>18</v>
      </c>
      <c r="K79" s="47">
        <f t="shared" si="11"/>
        <v>72557.7</v>
      </c>
      <c r="L79" s="43"/>
      <c r="M79" s="49">
        <v>4</v>
      </c>
      <c r="N79" s="49"/>
      <c r="O79" s="47">
        <f t="shared" ref="O79" si="106">K79/J79*L79</f>
        <v>0</v>
      </c>
      <c r="P79" s="49">
        <f t="shared" ref="P79" si="107">K79/J79*M79</f>
        <v>16123.933333333332</v>
      </c>
      <c r="Q79" s="49">
        <f t="shared" ref="Q79" si="108">K79/J79*N79</f>
        <v>0</v>
      </c>
      <c r="R79" s="47">
        <f t="shared" ref="R79" si="109">(O79+P79+Q79)*0.25</f>
        <v>4030.9833333333331</v>
      </c>
      <c r="S79" s="125"/>
      <c r="T79" s="125"/>
      <c r="U79" s="149"/>
      <c r="V79" s="47">
        <f t="shared" si="98"/>
        <v>0</v>
      </c>
      <c r="W79" s="50"/>
      <c r="X79" s="50"/>
      <c r="Y79" s="50"/>
      <c r="Z79" s="50"/>
      <c r="AA79" s="51"/>
      <c r="AB79" s="50"/>
      <c r="AC79" s="47"/>
      <c r="AD79" s="47">
        <f t="shared" si="16"/>
        <v>0</v>
      </c>
      <c r="AE79" s="47">
        <f t="shared" si="19"/>
        <v>0</v>
      </c>
      <c r="AF79" s="49">
        <f t="shared" si="26"/>
        <v>0</v>
      </c>
      <c r="AG79" s="49">
        <f t="shared" si="65"/>
        <v>0</v>
      </c>
      <c r="AH79" s="49">
        <f t="shared" si="36"/>
        <v>0</v>
      </c>
      <c r="AI79" s="50"/>
      <c r="AJ79" s="51"/>
      <c r="AK79" s="50"/>
      <c r="AL79" s="51"/>
      <c r="AM79" s="50"/>
      <c r="AN79" s="50"/>
      <c r="AO79" s="125"/>
      <c r="AP79" s="125"/>
      <c r="AQ79" s="47">
        <f t="shared" si="100"/>
        <v>2015.4916666666666</v>
      </c>
      <c r="AR79" s="49">
        <f t="shared" si="99"/>
        <v>22170.408333333333</v>
      </c>
      <c r="AS79" s="166"/>
      <c r="AT79" s="129">
        <v>0.3</v>
      </c>
      <c r="AU79" s="129">
        <v>0.35</v>
      </c>
      <c r="AV79" s="129">
        <v>0.4</v>
      </c>
      <c r="AW79" s="135">
        <f t="shared" si="14"/>
        <v>0.22222222222222221</v>
      </c>
      <c r="AX79" s="130">
        <v>4</v>
      </c>
      <c r="AY79" s="136">
        <f t="shared" si="15"/>
        <v>6046.4750000000004</v>
      </c>
      <c r="AZ79" s="132"/>
      <c r="BA79" s="132"/>
      <c r="BB79" s="132"/>
      <c r="BC79" s="132"/>
      <c r="BD79" s="132"/>
      <c r="BE79" s="132"/>
      <c r="BF79" s="132"/>
      <c r="BG79" s="132"/>
      <c r="BH79" s="132"/>
    </row>
    <row r="80" spans="1:60">
      <c r="A80" s="64"/>
      <c r="B80" s="48" t="s">
        <v>59</v>
      </c>
      <c r="C80" s="48" t="s">
        <v>59</v>
      </c>
      <c r="D80" s="48" t="s">
        <v>59</v>
      </c>
      <c r="E80" s="48" t="s">
        <v>59</v>
      </c>
      <c r="F80" s="48" t="s">
        <v>59</v>
      </c>
      <c r="G80" s="80">
        <f>SUM(G11:G79)</f>
        <v>53.447222222222237</v>
      </c>
      <c r="H80" s="48" t="s">
        <v>59</v>
      </c>
      <c r="I80" s="48"/>
      <c r="J80" s="81"/>
      <c r="K80" s="48" t="s">
        <v>59</v>
      </c>
      <c r="L80" s="53">
        <f t="shared" ref="L80:AI80" si="110">SUM(L11:L79)</f>
        <v>309</v>
      </c>
      <c r="M80" s="53">
        <f t="shared" si="110"/>
        <v>438</v>
      </c>
      <c r="N80" s="53">
        <f t="shared" si="110"/>
        <v>215.05</v>
      </c>
      <c r="O80" s="53">
        <f t="shared" si="110"/>
        <v>1414187.5216666667</v>
      </c>
      <c r="P80" s="53">
        <f t="shared" si="110"/>
        <v>2070672.9655555557</v>
      </c>
      <c r="Q80" s="53">
        <f t="shared" si="110"/>
        <v>1034525.4365277775</v>
      </c>
      <c r="R80" s="53">
        <f t="shared" si="110"/>
        <v>1129846.4809375</v>
      </c>
      <c r="S80" s="53">
        <f t="shared" si="110"/>
        <v>53037.909</v>
      </c>
      <c r="T80" s="53">
        <f t="shared" si="110"/>
        <v>127223.73300000001</v>
      </c>
      <c r="U80" s="53">
        <f t="shared" si="110"/>
        <v>263</v>
      </c>
      <c r="V80" s="53">
        <f t="shared" si="110"/>
        <v>103429.13333333333</v>
      </c>
      <c r="W80" s="53">
        <f t="shared" si="110"/>
        <v>0</v>
      </c>
      <c r="X80" s="53">
        <f t="shared" si="110"/>
        <v>195</v>
      </c>
      <c r="Y80" s="53">
        <f t="shared" si="110"/>
        <v>73</v>
      </c>
      <c r="Z80" s="53">
        <f t="shared" si="110"/>
        <v>167</v>
      </c>
      <c r="AA80" s="53">
        <f t="shared" si="110"/>
        <v>14</v>
      </c>
      <c r="AB80" s="53">
        <f t="shared" si="110"/>
        <v>62</v>
      </c>
      <c r="AC80" s="53">
        <f t="shared" si="110"/>
        <v>0</v>
      </c>
      <c r="AD80" s="53">
        <f t="shared" si="110"/>
        <v>38343.500000000007</v>
      </c>
      <c r="AE80" s="53">
        <f t="shared" si="110"/>
        <v>8971.3958333333339</v>
      </c>
      <c r="AF80" s="53">
        <f t="shared" si="110"/>
        <v>41047.208333333328</v>
      </c>
      <c r="AG80" s="53">
        <f t="shared" si="110"/>
        <v>3441.083333333333</v>
      </c>
      <c r="AH80" s="53">
        <f t="shared" si="110"/>
        <v>15239.08333333333</v>
      </c>
      <c r="AI80" s="53">
        <f t="shared" si="110"/>
        <v>0</v>
      </c>
      <c r="AJ80" s="53">
        <f>SUM(AJ11:AJ79)</f>
        <v>53090</v>
      </c>
      <c r="AK80" s="53">
        <f t="shared" ref="AK80:AR80" si="111">SUM(AK11:AK79)</f>
        <v>0</v>
      </c>
      <c r="AL80" s="53">
        <f t="shared" si="111"/>
        <v>53090</v>
      </c>
      <c r="AM80" s="53">
        <f t="shared" si="111"/>
        <v>0</v>
      </c>
      <c r="AN80" s="53">
        <f t="shared" si="111"/>
        <v>26545</v>
      </c>
      <c r="AO80" s="53">
        <f t="shared" si="111"/>
        <v>3539</v>
      </c>
      <c r="AP80" s="53">
        <f t="shared" si="111"/>
        <v>49546</v>
      </c>
      <c r="AQ80" s="53">
        <f t="shared" si="111"/>
        <v>560388.38421875006</v>
      </c>
      <c r="AR80" s="53">
        <f t="shared" si="111"/>
        <v>6786163.8350729151</v>
      </c>
      <c r="AS80" s="128"/>
      <c r="AT80" s="128"/>
      <c r="AU80" s="128"/>
      <c r="AV80" s="128"/>
      <c r="AW80" s="80">
        <f>SUM(AW11:AW79)</f>
        <v>46.833333333333321</v>
      </c>
      <c r="AX80" s="80">
        <f t="shared" ref="AX80:BH80" si="112">SUM(AX11:AX79)</f>
        <v>843</v>
      </c>
      <c r="AY80" s="80">
        <f t="shared" si="112"/>
        <v>1481377.7795833331</v>
      </c>
      <c r="AZ80" s="80">
        <f t="shared" si="112"/>
        <v>6.9999999999999982</v>
      </c>
      <c r="BA80" s="80">
        <f t="shared" si="112"/>
        <v>126</v>
      </c>
      <c r="BB80" s="80">
        <f t="shared" si="112"/>
        <v>173988.05549999999</v>
      </c>
      <c r="BC80" s="80">
        <f t="shared" si="112"/>
        <v>8.8333333333333321</v>
      </c>
      <c r="BD80" s="80">
        <f t="shared" si="112"/>
        <v>159</v>
      </c>
      <c r="BE80" s="80">
        <f t="shared" si="112"/>
        <v>271851.60522916674</v>
      </c>
      <c r="BF80" s="80">
        <f t="shared" si="112"/>
        <v>3.7222222222222219</v>
      </c>
      <c r="BG80" s="80">
        <f t="shared" si="112"/>
        <v>67</v>
      </c>
      <c r="BH80" s="80">
        <f t="shared" si="112"/>
        <v>109162.96133333334</v>
      </c>
    </row>
    <row r="81" spans="1:50">
      <c r="A81" s="65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</row>
    <row r="82" spans="1:50" ht="28.5" customHeight="1">
      <c r="A82" s="65"/>
      <c r="B82" s="59"/>
      <c r="C82" s="59"/>
      <c r="D82" s="59"/>
      <c r="E82" s="96" t="s">
        <v>129</v>
      </c>
      <c r="F82" s="97"/>
      <c r="G82" s="97"/>
      <c r="H82" s="97"/>
      <c r="I82" s="97"/>
      <c r="J82" s="97"/>
      <c r="K82" s="96" t="s">
        <v>146</v>
      </c>
      <c r="L82" s="97"/>
      <c r="M82" s="97"/>
      <c r="N82" s="98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124"/>
      <c r="AF82" s="59"/>
      <c r="AG82" s="124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</row>
    <row r="83" spans="1:50" ht="28.5" customHeight="1">
      <c r="A83" s="65"/>
      <c r="B83" s="59"/>
      <c r="C83" s="59"/>
      <c r="D83" s="59"/>
      <c r="E83" s="96" t="s">
        <v>119</v>
      </c>
      <c r="F83" s="96"/>
      <c r="G83" s="96"/>
      <c r="H83" s="96"/>
      <c r="I83" s="96"/>
      <c r="J83" s="96"/>
      <c r="K83" s="96" t="s">
        <v>147</v>
      </c>
      <c r="L83" s="97"/>
      <c r="M83" s="96"/>
      <c r="N83" s="98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124"/>
      <c r="AF83" s="59"/>
      <c r="AG83" s="124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</row>
    <row r="84" spans="1:50" ht="28.5" customHeight="1">
      <c r="A84" s="65"/>
      <c r="B84" s="59"/>
      <c r="C84" s="59"/>
      <c r="D84" s="59"/>
      <c r="E84" s="96" t="s">
        <v>120</v>
      </c>
      <c r="F84" s="96"/>
      <c r="G84" s="96"/>
      <c r="H84" s="96"/>
      <c r="I84" s="96"/>
      <c r="J84" s="96"/>
      <c r="K84" s="96" t="s">
        <v>148</v>
      </c>
      <c r="L84" s="96"/>
      <c r="M84" s="96"/>
      <c r="N84" s="98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124"/>
      <c r="AF84" s="59"/>
      <c r="AG84" s="124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</row>
    <row r="85" spans="1:50">
      <c r="A85" s="65"/>
      <c r="B85" s="59"/>
      <c r="C85" s="59"/>
      <c r="D85" s="59"/>
      <c r="F85" s="60"/>
      <c r="G85" s="60"/>
      <c r="H85" s="60"/>
      <c r="I85" s="60"/>
      <c r="J85" s="60"/>
      <c r="K85" s="60"/>
      <c r="M85" s="60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124"/>
      <c r="AF85" s="59"/>
      <c r="AG85" s="124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</row>
    <row r="86" spans="1:50">
      <c r="A86" s="65"/>
      <c r="B86" s="59"/>
      <c r="C86" s="59"/>
      <c r="D86" s="59"/>
      <c r="E86" s="60"/>
      <c r="F86" s="60"/>
      <c r="G86" s="60"/>
      <c r="H86" s="60"/>
      <c r="I86" s="60"/>
      <c r="J86" s="60"/>
      <c r="K86" s="60"/>
      <c r="L86" s="60"/>
      <c r="M86" s="60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</row>
    <row r="87" spans="1:50">
      <c r="A87" s="65"/>
      <c r="B87" s="59"/>
      <c r="C87" s="59"/>
      <c r="D87" s="59"/>
      <c r="F87" s="60"/>
      <c r="G87" s="60"/>
      <c r="H87" s="60"/>
      <c r="I87" s="60"/>
      <c r="J87" s="60"/>
      <c r="K87" s="60"/>
      <c r="M87" s="60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</row>
    <row r="88" spans="1:50">
      <c r="E88" s="61"/>
      <c r="F88" s="61"/>
      <c r="G88" s="61"/>
      <c r="H88" s="61"/>
      <c r="I88" s="61"/>
      <c r="J88" s="61"/>
      <c r="K88" s="61"/>
      <c r="L88" s="61"/>
      <c r="M88" s="61"/>
    </row>
    <row r="89" spans="1:50">
      <c r="E89" s="62"/>
      <c r="F89" s="62"/>
      <c r="G89" s="62"/>
      <c r="H89" s="62"/>
      <c r="I89" s="62"/>
      <c r="J89" s="62"/>
      <c r="K89" s="62"/>
      <c r="L89" s="62"/>
      <c r="M89" s="62"/>
    </row>
    <row r="92" spans="1:50" ht="18.75" customHeight="1"/>
    <row r="101" ht="17.25" customHeight="1"/>
    <row r="102" ht="18.75" customHeight="1"/>
    <row r="103" ht="14.25" customHeight="1"/>
    <row r="104" ht="18.75" customHeight="1"/>
    <row r="105" ht="18" customHeight="1"/>
    <row r="106" ht="16.5" customHeight="1"/>
    <row r="107" ht="15" customHeight="1"/>
    <row r="108" ht="17.25" customHeight="1"/>
    <row r="109" ht="19.5" customHeight="1"/>
    <row r="110" ht="16.5" customHeight="1"/>
    <row r="111" ht="18.75" customHeight="1"/>
    <row r="112" ht="21" customHeight="1"/>
    <row r="113" ht="18" customHeight="1"/>
    <row r="114" ht="19.5" customHeight="1"/>
    <row r="115" ht="21" customHeight="1"/>
    <row r="116" ht="15.75" customHeight="1"/>
    <row r="117" ht="16.5" customHeight="1"/>
    <row r="118" ht="18" customHeight="1"/>
  </sheetData>
  <mergeCells count="51">
    <mergeCell ref="AW7:AY9"/>
    <mergeCell ref="AZ7:BB9"/>
    <mergeCell ref="BC7:BE9"/>
    <mergeCell ref="BF7:BH9"/>
    <mergeCell ref="AJ4:AN4"/>
    <mergeCell ref="AP7:AP10"/>
    <mergeCell ref="AQ7:AQ10"/>
    <mergeCell ref="AR7:AR10"/>
    <mergeCell ref="AO7:AO10"/>
    <mergeCell ref="AJ1:AN1"/>
    <mergeCell ref="B2:AF2"/>
    <mergeCell ref="AJ2:AN2"/>
    <mergeCell ref="D3:AC3"/>
    <mergeCell ref="AJ3:AN3"/>
    <mergeCell ref="AE9:AF9"/>
    <mergeCell ref="AJ5:AN5"/>
    <mergeCell ref="AJ6:AN6"/>
    <mergeCell ref="A7:A10"/>
    <mergeCell ref="B7:B10"/>
    <mergeCell ref="C7:C10"/>
    <mergeCell ref="D7:D10"/>
    <mergeCell ref="F7:F10"/>
    <mergeCell ref="G7:G10"/>
    <mergeCell ref="H7:H10"/>
    <mergeCell ref="L7:N7"/>
    <mergeCell ref="O7:Q7"/>
    <mergeCell ref="R7:R10"/>
    <mergeCell ref="W7:AB8"/>
    <mergeCell ref="AC7:AH8"/>
    <mergeCell ref="AG9:AH9"/>
    <mergeCell ref="AI9:AJ9"/>
    <mergeCell ref="AK9:AL9"/>
    <mergeCell ref="AM9:AN9"/>
    <mergeCell ref="AI7:AN8"/>
    <mergeCell ref="AC9:AD9"/>
    <mergeCell ref="J8:J10"/>
    <mergeCell ref="L8:L10"/>
    <mergeCell ref="M8:M10"/>
    <mergeCell ref="N8:N10"/>
    <mergeCell ref="O8:O10"/>
    <mergeCell ref="Q8:Q10"/>
    <mergeCell ref="S8:S10"/>
    <mergeCell ref="T8:T10"/>
    <mergeCell ref="P8:P10"/>
    <mergeCell ref="U7:U10"/>
    <mergeCell ref="V7:V10"/>
    <mergeCell ref="E9:E10"/>
    <mergeCell ref="W9:X9"/>
    <mergeCell ref="Y9:Z9"/>
    <mergeCell ref="AA9:AB9"/>
    <mergeCell ref="I7:I10"/>
  </mergeCells>
  <pageMargins left="0.19685039370078741" right="0.31496062992125984" top="0.19685039370078741" bottom="0.19685039370078741" header="0.31496062992125984" footer="0.19685039370078741"/>
  <pageSetup paperSize="9" scale="45" orientation="landscape" verticalDpi="200" r:id="rId1"/>
  <colBreaks count="1" manualBreakCount="1">
    <brk id="34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118"/>
  <sheetViews>
    <sheetView view="pageBreakPreview" zoomScale="90" zoomScaleNormal="85" zoomScaleSheetLayoutView="90" workbookViewId="0">
      <selection activeCell="B1" sqref="B1:B1048576"/>
    </sheetView>
  </sheetViews>
  <sheetFormatPr defaultRowHeight="15"/>
  <cols>
    <col min="1" max="1" width="3.85546875" style="66" customWidth="1"/>
    <col min="2" max="2" width="16.28515625" style="37" customWidth="1"/>
    <col min="3" max="3" width="10" style="37" customWidth="1"/>
    <col min="4" max="4" width="7.140625" style="37" customWidth="1"/>
    <col min="5" max="5" width="8.7109375" style="37" customWidth="1"/>
    <col min="6" max="6" width="7.5703125" style="37" customWidth="1"/>
    <col min="7" max="7" width="8.5703125" style="37" customWidth="1"/>
    <col min="8" max="8" width="9" style="37" customWidth="1"/>
    <col min="9" max="9" width="6.5703125" style="37" customWidth="1"/>
    <col min="10" max="10" width="4.140625" style="37" customWidth="1"/>
    <col min="11" max="11" width="8.28515625" style="37" customWidth="1"/>
    <col min="12" max="12" width="7" style="37" customWidth="1"/>
    <col min="13" max="13" width="6.140625" style="37" customWidth="1"/>
    <col min="14" max="14" width="6.7109375" style="37" customWidth="1"/>
    <col min="15" max="15" width="8.85546875" style="37" customWidth="1"/>
    <col min="16" max="16" width="9.42578125" style="37" customWidth="1"/>
    <col min="17" max="17" width="7.85546875" style="37" customWidth="1"/>
    <col min="18" max="18" width="11.42578125" style="37" bestFit="1" customWidth="1"/>
    <col min="19" max="19" width="7.7109375" style="37" customWidth="1"/>
    <col min="20" max="21" width="7.28515625" style="37" customWidth="1"/>
    <col min="22" max="22" width="8.7109375" style="37" customWidth="1"/>
    <col min="23" max="25" width="7.7109375" style="37" customWidth="1"/>
    <col min="26" max="27" width="8" style="37" customWidth="1"/>
    <col min="28" max="28" width="6.85546875" style="37" customWidth="1"/>
    <col min="29" max="29" width="6.7109375" style="37" customWidth="1"/>
    <col min="30" max="30" width="6.5703125" style="37" customWidth="1"/>
    <col min="31" max="31" width="7.85546875" style="37" customWidth="1"/>
    <col min="32" max="32" width="7.5703125" style="37" customWidth="1"/>
    <col min="33" max="33" width="6.28515625" style="37" customWidth="1"/>
    <col min="34" max="34" width="7.28515625" style="37" customWidth="1"/>
    <col min="35" max="35" width="7.7109375" style="37" customWidth="1"/>
    <col min="36" max="36" width="8.140625" style="37" customWidth="1"/>
    <col min="37" max="37" width="7.5703125" style="37" customWidth="1"/>
    <col min="38" max="38" width="8.28515625" style="37" customWidth="1"/>
    <col min="39" max="39" width="6.7109375" style="37" customWidth="1"/>
    <col min="40" max="40" width="7.140625" style="37" customWidth="1"/>
    <col min="41" max="41" width="8" style="37" customWidth="1"/>
    <col min="42" max="42" width="8.7109375" style="37" customWidth="1"/>
    <col min="43" max="43" width="7.42578125" style="37" customWidth="1"/>
    <col min="44" max="45" width="10.7109375" style="37" customWidth="1"/>
    <col min="46" max="48" width="9" style="37" hidden="1" customWidth="1"/>
    <col min="49" max="49" width="17.7109375" style="37" customWidth="1"/>
    <col min="50" max="16384" width="9.140625" style="37"/>
  </cols>
  <sheetData>
    <row r="1" spans="1:48">
      <c r="A1" s="63"/>
      <c r="B1" s="40"/>
      <c r="C1" s="40"/>
      <c r="D1" s="39"/>
      <c r="E1" s="40"/>
      <c r="F1" s="20"/>
      <c r="G1" s="40"/>
      <c r="H1" s="40"/>
      <c r="I1" s="40"/>
      <c r="J1" s="41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38"/>
      <c r="AH1" s="38"/>
      <c r="AI1" s="38"/>
      <c r="AJ1" s="204" t="s">
        <v>0</v>
      </c>
      <c r="AK1" s="205"/>
      <c r="AL1" s="205"/>
      <c r="AM1" s="205"/>
      <c r="AN1" s="206"/>
      <c r="AO1" s="42">
        <v>10</v>
      </c>
      <c r="AP1" s="167">
        <v>10</v>
      </c>
      <c r="AQ1" s="167">
        <v>5</v>
      </c>
      <c r="AR1" s="167">
        <f t="shared" ref="AR1:AR6" si="0">AO1+AP1+AQ1</f>
        <v>25</v>
      </c>
      <c r="AS1" s="126"/>
      <c r="AT1" s="126"/>
      <c r="AU1" s="126"/>
      <c r="AV1" s="126"/>
    </row>
    <row r="2" spans="1:48">
      <c r="A2" s="63"/>
      <c r="B2" s="214" t="s">
        <v>149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38"/>
      <c r="AH2" s="38"/>
      <c r="AI2" s="38"/>
      <c r="AJ2" s="204" t="s">
        <v>1</v>
      </c>
      <c r="AK2" s="205"/>
      <c r="AL2" s="205"/>
      <c r="AM2" s="205"/>
      <c r="AN2" s="206"/>
      <c r="AO2" s="42">
        <v>10</v>
      </c>
      <c r="AP2" s="167">
        <v>10</v>
      </c>
      <c r="AQ2" s="167">
        <v>5</v>
      </c>
      <c r="AR2" s="167">
        <f t="shared" si="0"/>
        <v>25</v>
      </c>
      <c r="AS2" s="126"/>
      <c r="AT2" s="126"/>
      <c r="AU2" s="126"/>
      <c r="AV2" s="126"/>
    </row>
    <row r="3" spans="1:48">
      <c r="A3" s="63"/>
      <c r="B3" s="99"/>
      <c r="C3" s="99"/>
      <c r="D3" s="214" t="s">
        <v>151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99"/>
      <c r="AE3" s="99"/>
      <c r="AF3" s="99"/>
      <c r="AG3" s="38"/>
      <c r="AH3" s="38"/>
      <c r="AI3" s="38"/>
      <c r="AJ3" s="204" t="s">
        <v>2</v>
      </c>
      <c r="AK3" s="205"/>
      <c r="AL3" s="205"/>
      <c r="AM3" s="205"/>
      <c r="AN3" s="206"/>
      <c r="AO3" s="42">
        <v>309</v>
      </c>
      <c r="AP3" s="167">
        <v>438</v>
      </c>
      <c r="AQ3" s="167">
        <v>215</v>
      </c>
      <c r="AR3" s="167">
        <f t="shared" si="0"/>
        <v>962</v>
      </c>
      <c r="AS3" s="126"/>
      <c r="AT3" s="126"/>
      <c r="AU3" s="126"/>
      <c r="AV3" s="126"/>
    </row>
    <row r="4" spans="1:48">
      <c r="A4" s="63"/>
      <c r="B4" s="99"/>
      <c r="C4" s="99"/>
      <c r="D4" s="101"/>
      <c r="E4" s="99"/>
      <c r="F4" s="100"/>
      <c r="G4" s="99"/>
      <c r="H4" s="99"/>
      <c r="I4" s="99"/>
      <c r="J4" s="102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38"/>
      <c r="AH4" s="38"/>
      <c r="AI4" s="38"/>
      <c r="AJ4" s="204" t="s">
        <v>3</v>
      </c>
      <c r="AK4" s="205"/>
      <c r="AL4" s="205"/>
      <c r="AM4" s="205"/>
      <c r="AN4" s="206"/>
      <c r="AO4" s="42">
        <f>AO6+AO5</f>
        <v>8</v>
      </c>
      <c r="AP4" s="42">
        <f t="shared" ref="AP4:AR4" si="1">AP6+AP5</f>
        <v>52</v>
      </c>
      <c r="AQ4" s="42">
        <f t="shared" si="1"/>
        <v>16</v>
      </c>
      <c r="AR4" s="42">
        <f t="shared" si="1"/>
        <v>76</v>
      </c>
      <c r="AS4" s="126"/>
      <c r="AT4" s="126"/>
      <c r="AU4" s="126"/>
      <c r="AV4" s="126"/>
    </row>
    <row r="5" spans="1:48">
      <c r="A5" s="63"/>
      <c r="B5" s="99"/>
      <c r="C5" s="103" t="s">
        <v>150</v>
      </c>
      <c r="D5" s="101"/>
      <c r="E5" s="99"/>
      <c r="F5" s="100"/>
      <c r="G5" s="99"/>
      <c r="H5" s="99"/>
      <c r="I5" s="99"/>
      <c r="J5" s="102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38"/>
      <c r="AH5" s="38"/>
      <c r="AI5" s="38"/>
      <c r="AJ5" s="204" t="s">
        <v>4</v>
      </c>
      <c r="AK5" s="205"/>
      <c r="AL5" s="205"/>
      <c r="AM5" s="205"/>
      <c r="AN5" s="206"/>
      <c r="AO5" s="42"/>
      <c r="AP5" s="167">
        <v>32</v>
      </c>
      <c r="AQ5" s="167">
        <v>6</v>
      </c>
      <c r="AR5" s="167">
        <f t="shared" si="0"/>
        <v>38</v>
      </c>
      <c r="AS5" s="126"/>
      <c r="AT5" s="126"/>
      <c r="AU5" s="126"/>
      <c r="AV5" s="126"/>
    </row>
    <row r="6" spans="1:48">
      <c r="A6" s="63"/>
      <c r="B6" s="40"/>
      <c r="C6" s="40"/>
      <c r="D6" s="39"/>
      <c r="E6" s="40"/>
      <c r="F6" s="20"/>
      <c r="G6" s="40"/>
      <c r="H6" s="40"/>
      <c r="I6" s="40"/>
      <c r="J6" s="41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38"/>
      <c r="AH6" s="38"/>
      <c r="AI6" s="38"/>
      <c r="AJ6" s="204" t="s">
        <v>5</v>
      </c>
      <c r="AK6" s="205"/>
      <c r="AL6" s="205"/>
      <c r="AM6" s="205"/>
      <c r="AN6" s="206"/>
      <c r="AO6" s="42">
        <v>8</v>
      </c>
      <c r="AP6" s="167">
        <v>20</v>
      </c>
      <c r="AQ6" s="167">
        <v>10</v>
      </c>
      <c r="AR6" s="167">
        <f t="shared" si="0"/>
        <v>38</v>
      </c>
      <c r="AS6" s="126"/>
      <c r="AT6" s="126"/>
      <c r="AU6" s="126"/>
      <c r="AV6" s="126"/>
    </row>
    <row r="7" spans="1:48" s="168" customFormat="1" ht="15" customHeight="1">
      <c r="A7" s="207" t="s">
        <v>6</v>
      </c>
      <c r="B7" s="203" t="s">
        <v>7</v>
      </c>
      <c r="C7" s="196" t="s">
        <v>8</v>
      </c>
      <c r="D7" s="210" t="s">
        <v>9</v>
      </c>
      <c r="E7" s="155" t="s">
        <v>10</v>
      </c>
      <c r="F7" s="211" t="s">
        <v>107</v>
      </c>
      <c r="G7" s="196" t="s">
        <v>68</v>
      </c>
      <c r="H7" s="196" t="s">
        <v>12</v>
      </c>
      <c r="I7" s="194" t="s">
        <v>144</v>
      </c>
      <c r="J7" s="154"/>
      <c r="K7" s="151" t="s">
        <v>13</v>
      </c>
      <c r="L7" s="196" t="s">
        <v>14</v>
      </c>
      <c r="M7" s="196"/>
      <c r="N7" s="196"/>
      <c r="O7" s="196" t="s">
        <v>15</v>
      </c>
      <c r="P7" s="196"/>
      <c r="Q7" s="196"/>
      <c r="R7" s="200" t="s">
        <v>16</v>
      </c>
      <c r="S7" s="150"/>
      <c r="T7" s="150"/>
      <c r="U7" s="197" t="s">
        <v>213</v>
      </c>
      <c r="V7" s="197" t="s">
        <v>214</v>
      </c>
      <c r="W7" s="193" t="s">
        <v>17</v>
      </c>
      <c r="X7" s="193"/>
      <c r="Y7" s="193"/>
      <c r="Z7" s="193"/>
      <c r="AA7" s="193"/>
      <c r="AB7" s="193"/>
      <c r="AC7" s="200" t="s">
        <v>18</v>
      </c>
      <c r="AD7" s="200"/>
      <c r="AE7" s="200"/>
      <c r="AF7" s="200"/>
      <c r="AG7" s="200"/>
      <c r="AH7" s="200"/>
      <c r="AI7" s="203" t="s">
        <v>19</v>
      </c>
      <c r="AJ7" s="203"/>
      <c r="AK7" s="203"/>
      <c r="AL7" s="203"/>
      <c r="AM7" s="203"/>
      <c r="AN7" s="203"/>
      <c r="AO7" s="202" t="s">
        <v>20</v>
      </c>
      <c r="AP7" s="202" t="s">
        <v>21</v>
      </c>
      <c r="AQ7" s="202" t="s">
        <v>22</v>
      </c>
      <c r="AR7" s="202" t="s">
        <v>23</v>
      </c>
      <c r="AS7" s="127"/>
      <c r="AT7" s="127"/>
      <c r="AU7" s="127"/>
      <c r="AV7" s="127"/>
    </row>
    <row r="8" spans="1:48" s="168" customFormat="1" ht="20.25" customHeight="1">
      <c r="A8" s="208"/>
      <c r="B8" s="203"/>
      <c r="C8" s="196"/>
      <c r="D8" s="210"/>
      <c r="E8" s="152" t="s">
        <v>24</v>
      </c>
      <c r="F8" s="212"/>
      <c r="G8" s="196"/>
      <c r="H8" s="196"/>
      <c r="I8" s="191"/>
      <c r="J8" s="195" t="s">
        <v>13</v>
      </c>
      <c r="K8" s="151" t="s">
        <v>26</v>
      </c>
      <c r="L8" s="196" t="s">
        <v>27</v>
      </c>
      <c r="M8" s="196" t="s">
        <v>28</v>
      </c>
      <c r="N8" s="196" t="s">
        <v>29</v>
      </c>
      <c r="O8" s="196" t="s">
        <v>27</v>
      </c>
      <c r="P8" s="196" t="s">
        <v>28</v>
      </c>
      <c r="Q8" s="196" t="s">
        <v>29</v>
      </c>
      <c r="R8" s="200"/>
      <c r="S8" s="197" t="s">
        <v>69</v>
      </c>
      <c r="T8" s="197" t="s">
        <v>70</v>
      </c>
      <c r="U8" s="198"/>
      <c r="V8" s="198"/>
      <c r="W8" s="193"/>
      <c r="X8" s="193"/>
      <c r="Y8" s="193"/>
      <c r="Z8" s="193"/>
      <c r="AA8" s="193"/>
      <c r="AB8" s="193"/>
      <c r="AC8" s="200"/>
      <c r="AD8" s="200"/>
      <c r="AE8" s="200"/>
      <c r="AF8" s="200"/>
      <c r="AG8" s="200"/>
      <c r="AH8" s="200"/>
      <c r="AI8" s="203"/>
      <c r="AJ8" s="203"/>
      <c r="AK8" s="203"/>
      <c r="AL8" s="203"/>
      <c r="AM8" s="203"/>
      <c r="AN8" s="203"/>
      <c r="AO8" s="202"/>
      <c r="AP8" s="202"/>
      <c r="AQ8" s="202"/>
      <c r="AR8" s="202"/>
      <c r="AS8" s="127"/>
      <c r="AT8" s="127"/>
      <c r="AU8" s="127"/>
      <c r="AV8" s="127"/>
    </row>
    <row r="9" spans="1:48" s="168" customFormat="1">
      <c r="A9" s="208"/>
      <c r="B9" s="203"/>
      <c r="C9" s="196"/>
      <c r="D9" s="210"/>
      <c r="E9" s="191" t="s">
        <v>30</v>
      </c>
      <c r="F9" s="212"/>
      <c r="G9" s="196"/>
      <c r="H9" s="196"/>
      <c r="I9" s="191"/>
      <c r="J9" s="195"/>
      <c r="K9" s="155" t="s">
        <v>31</v>
      </c>
      <c r="L9" s="196"/>
      <c r="M9" s="196"/>
      <c r="N9" s="196"/>
      <c r="O9" s="196"/>
      <c r="P9" s="196"/>
      <c r="Q9" s="196"/>
      <c r="R9" s="200"/>
      <c r="S9" s="198"/>
      <c r="T9" s="198"/>
      <c r="U9" s="198"/>
      <c r="V9" s="198"/>
      <c r="W9" s="193" t="s">
        <v>32</v>
      </c>
      <c r="X9" s="193"/>
      <c r="Y9" s="193" t="s">
        <v>33</v>
      </c>
      <c r="Z9" s="193"/>
      <c r="AA9" s="193" t="s">
        <v>34</v>
      </c>
      <c r="AB9" s="193"/>
      <c r="AC9" s="193" t="s">
        <v>32</v>
      </c>
      <c r="AD9" s="193"/>
      <c r="AE9" s="200" t="s">
        <v>33</v>
      </c>
      <c r="AF9" s="200"/>
      <c r="AG9" s="200" t="s">
        <v>34</v>
      </c>
      <c r="AH9" s="200"/>
      <c r="AI9" s="201" t="s">
        <v>32</v>
      </c>
      <c r="AJ9" s="201"/>
      <c r="AK9" s="202" t="s">
        <v>33</v>
      </c>
      <c r="AL9" s="202"/>
      <c r="AM9" s="202" t="s">
        <v>34</v>
      </c>
      <c r="AN9" s="202"/>
      <c r="AO9" s="202"/>
      <c r="AP9" s="202"/>
      <c r="AQ9" s="202"/>
      <c r="AR9" s="202"/>
      <c r="AS9" s="127"/>
      <c r="AT9" s="127"/>
      <c r="AU9" s="127"/>
      <c r="AV9" s="127"/>
    </row>
    <row r="10" spans="1:48" s="168" customFormat="1">
      <c r="A10" s="209"/>
      <c r="B10" s="203"/>
      <c r="C10" s="196"/>
      <c r="D10" s="210"/>
      <c r="E10" s="192"/>
      <c r="F10" s="213"/>
      <c r="G10" s="196"/>
      <c r="H10" s="196"/>
      <c r="I10" s="192"/>
      <c r="J10" s="195"/>
      <c r="K10" s="153"/>
      <c r="L10" s="196"/>
      <c r="M10" s="196"/>
      <c r="N10" s="196"/>
      <c r="O10" s="196"/>
      <c r="P10" s="196"/>
      <c r="Q10" s="196"/>
      <c r="R10" s="200"/>
      <c r="S10" s="199"/>
      <c r="T10" s="199"/>
      <c r="U10" s="199"/>
      <c r="V10" s="199"/>
      <c r="W10" s="44">
        <v>0.5</v>
      </c>
      <c r="X10" s="44">
        <v>1</v>
      </c>
      <c r="Y10" s="44">
        <v>0.5</v>
      </c>
      <c r="Z10" s="44">
        <v>1</v>
      </c>
      <c r="AA10" s="44">
        <v>0.5</v>
      </c>
      <c r="AB10" s="44">
        <v>1</v>
      </c>
      <c r="AC10" s="44">
        <v>0.5</v>
      </c>
      <c r="AD10" s="44">
        <v>1</v>
      </c>
      <c r="AE10" s="44">
        <v>0.5</v>
      </c>
      <c r="AF10" s="44">
        <v>1</v>
      </c>
      <c r="AG10" s="44">
        <v>0.5</v>
      </c>
      <c r="AH10" s="44">
        <v>1</v>
      </c>
      <c r="AI10" s="44">
        <v>0.5</v>
      </c>
      <c r="AJ10" s="44">
        <v>1</v>
      </c>
      <c r="AK10" s="44">
        <v>0.5</v>
      </c>
      <c r="AL10" s="44">
        <v>1</v>
      </c>
      <c r="AM10" s="44">
        <v>0.5</v>
      </c>
      <c r="AN10" s="44">
        <v>1</v>
      </c>
      <c r="AO10" s="202"/>
      <c r="AP10" s="202"/>
      <c r="AQ10" s="216"/>
      <c r="AR10" s="202"/>
      <c r="AS10" s="127"/>
      <c r="AT10" s="127"/>
      <c r="AU10" s="127"/>
      <c r="AV10" s="127"/>
    </row>
    <row r="11" spans="1:48">
      <c r="A11" s="64">
        <v>1</v>
      </c>
      <c r="B11" s="43" t="s">
        <v>5</v>
      </c>
      <c r="C11" s="45" t="s">
        <v>36</v>
      </c>
      <c r="D11" s="133" t="s">
        <v>63</v>
      </c>
      <c r="E11" s="134" t="s">
        <v>152</v>
      </c>
      <c r="F11" s="45" t="s">
        <v>43</v>
      </c>
      <c r="G11" s="46">
        <f>1/J11*(L11+M11+N11)</f>
        <v>0.5</v>
      </c>
      <c r="H11" s="45">
        <v>17697</v>
      </c>
      <c r="I11" s="45">
        <v>4.0199999999999996</v>
      </c>
      <c r="J11" s="47">
        <v>18</v>
      </c>
      <c r="K11" s="47">
        <f>H11*I11</f>
        <v>71141.939999999988</v>
      </c>
      <c r="L11" s="48"/>
      <c r="M11" s="47">
        <v>2</v>
      </c>
      <c r="N11" s="47">
        <v>7</v>
      </c>
      <c r="O11" s="47">
        <f t="shared" ref="O11:O74" si="2">K11/J11*L11</f>
        <v>0</v>
      </c>
      <c r="P11" s="49">
        <f t="shared" ref="P11:P74" si="3">K11/J11*M11</f>
        <v>7904.6599999999989</v>
      </c>
      <c r="Q11" s="49">
        <f t="shared" ref="Q11:Q74" si="4">K11/J11*N11</f>
        <v>27666.309999999998</v>
      </c>
      <c r="R11" s="47">
        <f t="shared" ref="R11:R74" si="5">(O11+P11+Q11)*0.25</f>
        <v>8892.7424999999985</v>
      </c>
      <c r="S11" s="47"/>
      <c r="T11" s="47"/>
      <c r="U11" s="47">
        <v>5</v>
      </c>
      <c r="V11" s="47">
        <f>17697*40%/18*U11</f>
        <v>1966.3333333333333</v>
      </c>
      <c r="W11" s="45"/>
      <c r="X11" s="47"/>
      <c r="Y11" s="47"/>
      <c r="Z11" s="45"/>
      <c r="AA11" s="45"/>
      <c r="AB11" s="45"/>
      <c r="AC11" s="47"/>
      <c r="AD11" s="47">
        <f t="shared" ref="AD11:AD74" si="6">H11*20%/J11*X11</f>
        <v>0</v>
      </c>
      <c r="AE11" s="47"/>
      <c r="AF11" s="49">
        <f t="shared" ref="AF11:AF74" si="7">H11*25%/J11*Z11</f>
        <v>0</v>
      </c>
      <c r="AG11" s="50"/>
      <c r="AH11" s="49">
        <f t="shared" ref="AH11:AH47" si="8">H11*25%/J11*AB11</f>
        <v>0</v>
      </c>
      <c r="AI11" s="50"/>
      <c r="AJ11" s="50"/>
      <c r="AK11" s="50"/>
      <c r="AL11" s="51"/>
      <c r="AM11" s="50"/>
      <c r="AN11" s="50"/>
      <c r="AO11" s="150"/>
      <c r="AP11" s="150"/>
      <c r="AQ11" s="47">
        <f t="shared" ref="AQ11:AQ75" si="9">(O11+P11+Q11+R11)*0.1</f>
        <v>4446.3712499999992</v>
      </c>
      <c r="AR11" s="49">
        <f>AQ11+AP11+AO11+AN11+AL11+AJ11+AK11+AI11+AH11+AG11+AF11+AE11+AD11+AC11+T11+S11+R11+Q11+P11+O11+V11</f>
        <v>50876.417083333326</v>
      </c>
      <c r="AS11" s="166"/>
      <c r="AT11" s="129">
        <v>0.3</v>
      </c>
      <c r="AU11" s="129">
        <v>0.35</v>
      </c>
      <c r="AV11" s="129">
        <v>0.4</v>
      </c>
    </row>
    <row r="12" spans="1:48" ht="14.25" customHeight="1">
      <c r="A12" s="64">
        <v>2</v>
      </c>
      <c r="B12" s="137" t="s">
        <v>35</v>
      </c>
      <c r="C12" s="45" t="s">
        <v>36</v>
      </c>
      <c r="D12" s="133" t="s">
        <v>63</v>
      </c>
      <c r="E12" s="138" t="s">
        <v>153</v>
      </c>
      <c r="F12" s="45" t="s">
        <v>43</v>
      </c>
      <c r="G12" s="46">
        <f t="shared" ref="G12:G79" si="10">1/J12*(L12+M12+N12)</f>
        <v>0.5</v>
      </c>
      <c r="H12" s="45">
        <v>17697</v>
      </c>
      <c r="I12" s="45">
        <v>4.16</v>
      </c>
      <c r="J12" s="47">
        <v>18</v>
      </c>
      <c r="K12" s="47">
        <f t="shared" ref="K12:K79" si="11">H12*I12</f>
        <v>73619.520000000004</v>
      </c>
      <c r="L12" s="45"/>
      <c r="M12" s="53">
        <v>9</v>
      </c>
      <c r="N12" s="47"/>
      <c r="O12" s="47">
        <f t="shared" si="2"/>
        <v>0</v>
      </c>
      <c r="P12" s="49">
        <f t="shared" si="3"/>
        <v>36809.760000000002</v>
      </c>
      <c r="Q12" s="49">
        <f t="shared" si="4"/>
        <v>0</v>
      </c>
      <c r="R12" s="47">
        <f t="shared" si="5"/>
        <v>9202.44</v>
      </c>
      <c r="S12" s="47"/>
      <c r="T12" s="47"/>
      <c r="U12" s="47"/>
      <c r="V12" s="47">
        <f t="shared" ref="V12:V75" si="12">17697*40%/18*U12</f>
        <v>0</v>
      </c>
      <c r="W12" s="45"/>
      <c r="X12" s="47"/>
      <c r="Y12" s="47"/>
      <c r="Z12" s="45"/>
      <c r="AA12" s="45"/>
      <c r="AB12" s="45"/>
      <c r="AC12" s="47"/>
      <c r="AD12" s="47">
        <f t="shared" si="6"/>
        <v>0</v>
      </c>
      <c r="AE12" s="47"/>
      <c r="AF12" s="49">
        <f t="shared" si="7"/>
        <v>0</v>
      </c>
      <c r="AG12" s="50"/>
      <c r="AH12" s="49">
        <f t="shared" si="8"/>
        <v>0</v>
      </c>
      <c r="AI12" s="50"/>
      <c r="AJ12" s="50"/>
      <c r="AK12" s="50"/>
      <c r="AL12" s="51"/>
      <c r="AM12" s="50"/>
      <c r="AN12" s="50"/>
      <c r="AO12" s="150"/>
      <c r="AP12" s="150"/>
      <c r="AQ12" s="47">
        <f t="shared" si="9"/>
        <v>4601.22</v>
      </c>
      <c r="AR12" s="49">
        <f t="shared" ref="AR12:AR75" si="13">AQ12+AP12+AO12+AN12+AL12+AJ12+AK12+AI12+AH12+AG12+AF12+AE12+AD12+AC12+T12+S12+R12+Q12+P12+O12+V12</f>
        <v>50613.42</v>
      </c>
      <c r="AS12" s="166"/>
      <c r="AT12" s="129">
        <v>0.3</v>
      </c>
      <c r="AU12" s="129">
        <v>0.35</v>
      </c>
      <c r="AV12" s="129">
        <v>0.4</v>
      </c>
    </row>
    <row r="13" spans="1:48">
      <c r="A13" s="64">
        <v>3</v>
      </c>
      <c r="B13" s="52" t="s">
        <v>74</v>
      </c>
      <c r="C13" s="45" t="s">
        <v>36</v>
      </c>
      <c r="D13" s="133" t="s">
        <v>63</v>
      </c>
      <c r="E13" s="138" t="s">
        <v>154</v>
      </c>
      <c r="F13" s="45" t="s">
        <v>43</v>
      </c>
      <c r="G13" s="46">
        <f t="shared" si="10"/>
        <v>0.22222222222222221</v>
      </c>
      <c r="H13" s="45">
        <v>17697</v>
      </c>
      <c r="I13" s="45">
        <v>4.09</v>
      </c>
      <c r="J13" s="47">
        <v>18</v>
      </c>
      <c r="K13" s="47">
        <f t="shared" si="11"/>
        <v>72380.73</v>
      </c>
      <c r="L13" s="45"/>
      <c r="M13" s="53">
        <v>2</v>
      </c>
      <c r="N13" s="47">
        <v>2</v>
      </c>
      <c r="O13" s="47">
        <f t="shared" si="2"/>
        <v>0</v>
      </c>
      <c r="P13" s="49">
        <f t="shared" si="3"/>
        <v>8042.3033333333333</v>
      </c>
      <c r="Q13" s="49">
        <f t="shared" si="4"/>
        <v>8042.3033333333333</v>
      </c>
      <c r="R13" s="47">
        <f t="shared" si="5"/>
        <v>4021.1516666666666</v>
      </c>
      <c r="S13" s="47"/>
      <c r="T13" s="47"/>
      <c r="U13" s="47">
        <v>4</v>
      </c>
      <c r="V13" s="47">
        <f t="shared" si="12"/>
        <v>1573.0666666666666</v>
      </c>
      <c r="W13" s="45"/>
      <c r="X13" s="47"/>
      <c r="Y13" s="47"/>
      <c r="Z13" s="45"/>
      <c r="AA13" s="45"/>
      <c r="AB13" s="45"/>
      <c r="AC13" s="47"/>
      <c r="AD13" s="47">
        <f t="shared" si="6"/>
        <v>0</v>
      </c>
      <c r="AE13" s="47"/>
      <c r="AF13" s="49">
        <f t="shared" si="7"/>
        <v>0</v>
      </c>
      <c r="AG13" s="50"/>
      <c r="AH13" s="49">
        <f t="shared" si="8"/>
        <v>0</v>
      </c>
      <c r="AI13" s="50"/>
      <c r="AJ13" s="50"/>
      <c r="AK13" s="50"/>
      <c r="AL13" s="51"/>
      <c r="AM13" s="50"/>
      <c r="AN13" s="50"/>
      <c r="AO13" s="150"/>
      <c r="AP13" s="150"/>
      <c r="AQ13" s="47">
        <f t="shared" si="9"/>
        <v>2010.5758333333333</v>
      </c>
      <c r="AR13" s="49">
        <f t="shared" si="13"/>
        <v>23689.400833333333</v>
      </c>
      <c r="AS13" s="166"/>
      <c r="AT13" s="129">
        <v>0.3</v>
      </c>
      <c r="AU13" s="129">
        <v>0.35</v>
      </c>
      <c r="AV13" s="129">
        <v>0.4</v>
      </c>
    </row>
    <row r="14" spans="1:48">
      <c r="A14" s="64"/>
      <c r="B14" s="52" t="s">
        <v>49</v>
      </c>
      <c r="C14" s="45" t="s">
        <v>36</v>
      </c>
      <c r="D14" s="133" t="s">
        <v>63</v>
      </c>
      <c r="E14" s="138" t="s">
        <v>154</v>
      </c>
      <c r="F14" s="45" t="s">
        <v>43</v>
      </c>
      <c r="G14" s="46">
        <f t="shared" si="10"/>
        <v>0.27777777777777779</v>
      </c>
      <c r="H14" s="45">
        <v>17697</v>
      </c>
      <c r="I14" s="45">
        <v>4.09</v>
      </c>
      <c r="J14" s="47">
        <v>18</v>
      </c>
      <c r="K14" s="47">
        <f t="shared" si="11"/>
        <v>72380.73</v>
      </c>
      <c r="L14" s="45"/>
      <c r="M14" s="53">
        <v>3</v>
      </c>
      <c r="N14" s="47">
        <v>2</v>
      </c>
      <c r="O14" s="47">
        <f t="shared" si="2"/>
        <v>0</v>
      </c>
      <c r="P14" s="49">
        <f t="shared" si="3"/>
        <v>12063.455</v>
      </c>
      <c r="Q14" s="49">
        <f t="shared" si="4"/>
        <v>8042.3033333333333</v>
      </c>
      <c r="R14" s="47">
        <f t="shared" si="5"/>
        <v>5026.4395833333328</v>
      </c>
      <c r="S14" s="47"/>
      <c r="T14" s="47"/>
      <c r="U14" s="47">
        <v>2</v>
      </c>
      <c r="V14" s="47">
        <f t="shared" si="12"/>
        <v>786.5333333333333</v>
      </c>
      <c r="W14" s="45"/>
      <c r="X14" s="47"/>
      <c r="Y14" s="47"/>
      <c r="Z14" s="45"/>
      <c r="AA14" s="45"/>
      <c r="AB14" s="45"/>
      <c r="AC14" s="47"/>
      <c r="AD14" s="47">
        <f t="shared" si="6"/>
        <v>0</v>
      </c>
      <c r="AE14" s="47"/>
      <c r="AF14" s="49">
        <f t="shared" si="7"/>
        <v>0</v>
      </c>
      <c r="AG14" s="50"/>
      <c r="AH14" s="49">
        <f t="shared" si="8"/>
        <v>0</v>
      </c>
      <c r="AI14" s="50"/>
      <c r="AJ14" s="50"/>
      <c r="AK14" s="50"/>
      <c r="AL14" s="51"/>
      <c r="AM14" s="50"/>
      <c r="AN14" s="50"/>
      <c r="AO14" s="150"/>
      <c r="AP14" s="150"/>
      <c r="AQ14" s="47">
        <f t="shared" si="9"/>
        <v>2513.2197916666664</v>
      </c>
      <c r="AR14" s="49">
        <f t="shared" si="13"/>
        <v>28431.951041666667</v>
      </c>
      <c r="AS14" s="166"/>
      <c r="AT14" s="129">
        <v>0.3</v>
      </c>
      <c r="AU14" s="129">
        <v>0.35</v>
      </c>
      <c r="AV14" s="129">
        <v>0.4</v>
      </c>
    </row>
    <row r="15" spans="1:48">
      <c r="A15" s="64">
        <v>4</v>
      </c>
      <c r="B15" s="52" t="s">
        <v>66</v>
      </c>
      <c r="C15" s="52" t="s">
        <v>36</v>
      </c>
      <c r="D15" s="133" t="s">
        <v>63</v>
      </c>
      <c r="E15" s="52" t="s">
        <v>155</v>
      </c>
      <c r="F15" s="52" t="s">
        <v>43</v>
      </c>
      <c r="G15" s="46">
        <f t="shared" si="10"/>
        <v>1.0555555555555556</v>
      </c>
      <c r="H15" s="45">
        <v>17697</v>
      </c>
      <c r="I15" s="45">
        <v>4.16</v>
      </c>
      <c r="J15" s="47">
        <v>18</v>
      </c>
      <c r="K15" s="47">
        <f t="shared" si="11"/>
        <v>73619.520000000004</v>
      </c>
      <c r="L15" s="45">
        <v>19</v>
      </c>
      <c r="M15" s="47"/>
      <c r="N15" s="47"/>
      <c r="O15" s="47">
        <f t="shared" si="2"/>
        <v>77709.493333333332</v>
      </c>
      <c r="P15" s="49">
        <f t="shared" si="3"/>
        <v>0</v>
      </c>
      <c r="Q15" s="49">
        <f t="shared" si="4"/>
        <v>0</v>
      </c>
      <c r="R15" s="47">
        <f t="shared" si="5"/>
        <v>19427.373333333333</v>
      </c>
      <c r="S15" s="47"/>
      <c r="T15" s="47"/>
      <c r="U15" s="47">
        <v>19</v>
      </c>
      <c r="V15" s="47">
        <f t="shared" si="12"/>
        <v>7472.0666666666666</v>
      </c>
      <c r="W15" s="45"/>
      <c r="X15" s="54">
        <v>18</v>
      </c>
      <c r="Y15" s="47"/>
      <c r="Z15" s="45"/>
      <c r="AA15" s="45"/>
      <c r="AB15" s="45"/>
      <c r="AC15" s="47"/>
      <c r="AD15" s="47">
        <f t="shared" si="6"/>
        <v>3539.3999999999996</v>
      </c>
      <c r="AE15" s="47"/>
      <c r="AF15" s="49">
        <f t="shared" si="7"/>
        <v>0</v>
      </c>
      <c r="AG15" s="55"/>
      <c r="AH15" s="49">
        <f t="shared" si="8"/>
        <v>0</v>
      </c>
      <c r="AI15" s="55"/>
      <c r="AJ15" s="49">
        <v>5309</v>
      </c>
      <c r="AK15" s="55"/>
      <c r="AL15" s="49"/>
      <c r="AM15" s="55"/>
      <c r="AN15" s="55"/>
      <c r="AO15" s="43"/>
      <c r="AP15" s="43"/>
      <c r="AQ15" s="47">
        <f t="shared" si="9"/>
        <v>9713.6866666666665</v>
      </c>
      <c r="AR15" s="49">
        <f t="shared" si="13"/>
        <v>123171.02</v>
      </c>
      <c r="AS15" s="166"/>
      <c r="AT15" s="129">
        <v>0.3</v>
      </c>
      <c r="AU15" s="129">
        <v>0.35</v>
      </c>
      <c r="AV15" s="129">
        <v>0.4</v>
      </c>
    </row>
    <row r="16" spans="1:48">
      <c r="A16" s="64">
        <v>5</v>
      </c>
      <c r="B16" s="52" t="s">
        <v>66</v>
      </c>
      <c r="C16" s="52" t="s">
        <v>36</v>
      </c>
      <c r="D16" s="133" t="s">
        <v>37</v>
      </c>
      <c r="E16" s="52" t="s">
        <v>156</v>
      </c>
      <c r="F16" s="52" t="s">
        <v>38</v>
      </c>
      <c r="G16" s="46">
        <f t="shared" si="10"/>
        <v>1.0555555555555556</v>
      </c>
      <c r="H16" s="45">
        <v>17697</v>
      </c>
      <c r="I16" s="45">
        <v>4.7</v>
      </c>
      <c r="J16" s="47">
        <v>18</v>
      </c>
      <c r="K16" s="47">
        <f t="shared" si="11"/>
        <v>83175.900000000009</v>
      </c>
      <c r="L16" s="45">
        <v>19</v>
      </c>
      <c r="M16" s="47"/>
      <c r="N16" s="47"/>
      <c r="O16" s="47">
        <f t="shared" si="2"/>
        <v>87796.783333333355</v>
      </c>
      <c r="P16" s="49">
        <f t="shared" si="3"/>
        <v>0</v>
      </c>
      <c r="Q16" s="49">
        <f t="shared" si="4"/>
        <v>0</v>
      </c>
      <c r="R16" s="47">
        <f t="shared" si="5"/>
        <v>21949.195833333339</v>
      </c>
      <c r="S16" s="47"/>
      <c r="T16" s="47"/>
      <c r="U16" s="47"/>
      <c r="V16" s="47">
        <f t="shared" si="12"/>
        <v>0</v>
      </c>
      <c r="W16" s="45"/>
      <c r="X16" s="54">
        <v>18</v>
      </c>
      <c r="Y16" s="47"/>
      <c r="Z16" s="45"/>
      <c r="AA16" s="45"/>
      <c r="AB16" s="45"/>
      <c r="AC16" s="47"/>
      <c r="AD16" s="47">
        <f t="shared" si="6"/>
        <v>3539.3999999999996</v>
      </c>
      <c r="AE16" s="47"/>
      <c r="AF16" s="49">
        <f t="shared" si="7"/>
        <v>0</v>
      </c>
      <c r="AG16" s="55"/>
      <c r="AH16" s="49">
        <f t="shared" si="8"/>
        <v>0</v>
      </c>
      <c r="AI16" s="55"/>
      <c r="AJ16" s="49">
        <v>5309</v>
      </c>
      <c r="AK16" s="55"/>
      <c r="AL16" s="49"/>
      <c r="AM16" s="55"/>
      <c r="AN16" s="55"/>
      <c r="AO16" s="43"/>
      <c r="AQ16" s="47">
        <f t="shared" si="9"/>
        <v>10974.597916666669</v>
      </c>
      <c r="AR16" s="49">
        <f t="shared" si="13"/>
        <v>129568.97708333336</v>
      </c>
      <c r="AS16" s="166"/>
      <c r="AT16" s="129">
        <v>0.3</v>
      </c>
      <c r="AU16" s="129">
        <v>0.35</v>
      </c>
      <c r="AV16" s="129">
        <v>0.4</v>
      </c>
    </row>
    <row r="17" spans="1:48">
      <c r="A17" s="64"/>
      <c r="B17" s="139" t="s">
        <v>73</v>
      </c>
      <c r="C17" s="52" t="s">
        <v>36</v>
      </c>
      <c r="D17" s="133" t="s">
        <v>63</v>
      </c>
      <c r="E17" s="52" t="s">
        <v>157</v>
      </c>
      <c r="F17" s="52" t="s">
        <v>38</v>
      </c>
      <c r="G17" s="46">
        <f t="shared" si="10"/>
        <v>0.22222222222222221</v>
      </c>
      <c r="H17" s="45">
        <v>17697</v>
      </c>
      <c r="I17" s="45">
        <v>4.3</v>
      </c>
      <c r="J17" s="47">
        <v>18</v>
      </c>
      <c r="K17" s="47">
        <f t="shared" si="11"/>
        <v>76097.099999999991</v>
      </c>
      <c r="L17" s="45">
        <v>4</v>
      </c>
      <c r="M17" s="47"/>
      <c r="N17" s="47"/>
      <c r="O17" s="47">
        <f t="shared" si="2"/>
        <v>16910.466666666664</v>
      </c>
      <c r="P17" s="49">
        <f t="shared" si="3"/>
        <v>0</v>
      </c>
      <c r="Q17" s="49">
        <f t="shared" si="4"/>
        <v>0</v>
      </c>
      <c r="R17" s="47">
        <f t="shared" si="5"/>
        <v>4227.6166666666659</v>
      </c>
      <c r="S17" s="47"/>
      <c r="T17" s="47"/>
      <c r="U17" s="47"/>
      <c r="V17" s="47">
        <f t="shared" si="12"/>
        <v>0</v>
      </c>
      <c r="W17" s="45"/>
      <c r="X17" s="54"/>
      <c r="Y17" s="47"/>
      <c r="Z17" s="45"/>
      <c r="AA17" s="45"/>
      <c r="AB17" s="45"/>
      <c r="AC17" s="47"/>
      <c r="AD17" s="47">
        <f t="shared" si="6"/>
        <v>0</v>
      </c>
      <c r="AE17" s="47"/>
      <c r="AF17" s="49">
        <f t="shared" si="7"/>
        <v>0</v>
      </c>
      <c r="AG17" s="55"/>
      <c r="AH17" s="49">
        <f t="shared" si="8"/>
        <v>0</v>
      </c>
      <c r="AI17" s="55"/>
      <c r="AJ17" s="49"/>
      <c r="AK17" s="55"/>
      <c r="AL17" s="49"/>
      <c r="AM17" s="55"/>
      <c r="AN17" s="55"/>
      <c r="AO17" s="43"/>
      <c r="AP17" s="43"/>
      <c r="AQ17" s="47">
        <f t="shared" si="9"/>
        <v>2113.8083333333329</v>
      </c>
      <c r="AR17" s="49">
        <f t="shared" si="13"/>
        <v>23251.891666666663</v>
      </c>
      <c r="AS17" s="166"/>
      <c r="AT17" s="129">
        <v>0.3</v>
      </c>
      <c r="AU17" s="129">
        <v>0.35</v>
      </c>
      <c r="AV17" s="129">
        <v>0.4</v>
      </c>
    </row>
    <row r="18" spans="1:48" ht="14.25" customHeight="1">
      <c r="A18" s="64">
        <v>6</v>
      </c>
      <c r="B18" s="52" t="s">
        <v>189</v>
      </c>
      <c r="C18" s="52" t="s">
        <v>62</v>
      </c>
      <c r="D18" s="57" t="s">
        <v>100</v>
      </c>
      <c r="E18" s="58" t="s">
        <v>47</v>
      </c>
      <c r="F18" s="45" t="s">
        <v>50</v>
      </c>
      <c r="G18" s="46">
        <f t="shared" si="10"/>
        <v>0</v>
      </c>
      <c r="H18" s="45">
        <v>17697</v>
      </c>
      <c r="I18" s="45">
        <v>2.84</v>
      </c>
      <c r="J18" s="45">
        <v>18</v>
      </c>
      <c r="K18" s="47">
        <f t="shared" si="11"/>
        <v>50259.479999999996</v>
      </c>
      <c r="L18" s="45"/>
      <c r="M18" s="56"/>
      <c r="N18" s="47"/>
      <c r="O18" s="47">
        <f t="shared" si="2"/>
        <v>0</v>
      </c>
      <c r="P18" s="49">
        <f t="shared" si="3"/>
        <v>0</v>
      </c>
      <c r="Q18" s="49">
        <f t="shared" si="4"/>
        <v>0</v>
      </c>
      <c r="R18" s="47">
        <f t="shared" si="5"/>
        <v>0</v>
      </c>
      <c r="S18" s="49"/>
      <c r="T18" s="49"/>
      <c r="U18" s="49"/>
      <c r="V18" s="47">
        <f t="shared" si="12"/>
        <v>0</v>
      </c>
      <c r="W18" s="49"/>
      <c r="X18" s="49"/>
      <c r="Y18" s="49"/>
      <c r="Z18" s="49"/>
      <c r="AA18" s="49"/>
      <c r="AB18" s="49"/>
      <c r="AC18" s="47"/>
      <c r="AD18" s="47">
        <f t="shared" si="6"/>
        <v>0</v>
      </c>
      <c r="AE18" s="49"/>
      <c r="AF18" s="49">
        <f t="shared" si="7"/>
        <v>0</v>
      </c>
      <c r="AG18" s="49"/>
      <c r="AH18" s="49">
        <f t="shared" si="8"/>
        <v>0</v>
      </c>
      <c r="AI18" s="49"/>
      <c r="AJ18" s="49"/>
      <c r="AK18" s="49"/>
      <c r="AL18" s="37">
        <v>5309</v>
      </c>
      <c r="AM18" s="49"/>
      <c r="AN18" s="49"/>
      <c r="AO18" s="49"/>
      <c r="AP18" s="47"/>
      <c r="AQ18" s="47">
        <f t="shared" si="9"/>
        <v>0</v>
      </c>
      <c r="AR18" s="49">
        <f t="shared" si="13"/>
        <v>5309</v>
      </c>
      <c r="AS18" s="166"/>
      <c r="AT18" s="129">
        <v>0.3</v>
      </c>
      <c r="AU18" s="129">
        <v>0.35</v>
      </c>
      <c r="AV18" s="129">
        <v>0.4</v>
      </c>
    </row>
    <row r="19" spans="1:48">
      <c r="A19" s="64">
        <v>7</v>
      </c>
      <c r="B19" s="52" t="s">
        <v>67</v>
      </c>
      <c r="C19" s="52" t="s">
        <v>36</v>
      </c>
      <c r="D19" s="133" t="s">
        <v>63</v>
      </c>
      <c r="E19" s="52" t="s">
        <v>158</v>
      </c>
      <c r="F19" s="52" t="s">
        <v>43</v>
      </c>
      <c r="G19" s="46">
        <f t="shared" si="10"/>
        <v>1.0555555555555556</v>
      </c>
      <c r="H19" s="45">
        <v>17697</v>
      </c>
      <c r="I19" s="45">
        <v>4.3</v>
      </c>
      <c r="J19" s="47">
        <v>18</v>
      </c>
      <c r="K19" s="47">
        <f t="shared" si="11"/>
        <v>76097.099999999991</v>
      </c>
      <c r="L19" s="45">
        <v>19</v>
      </c>
      <c r="M19" s="47"/>
      <c r="N19" s="47"/>
      <c r="O19" s="47">
        <f t="shared" si="2"/>
        <v>80324.716666666645</v>
      </c>
      <c r="P19" s="49">
        <f t="shared" si="3"/>
        <v>0</v>
      </c>
      <c r="Q19" s="49">
        <f t="shared" si="4"/>
        <v>0</v>
      </c>
      <c r="R19" s="47">
        <f t="shared" si="5"/>
        <v>20081.179166666661</v>
      </c>
      <c r="S19" s="47"/>
      <c r="T19" s="47"/>
      <c r="U19" s="47"/>
      <c r="V19" s="47">
        <f t="shared" si="12"/>
        <v>0</v>
      </c>
      <c r="W19" s="45"/>
      <c r="X19" s="54">
        <v>18</v>
      </c>
      <c r="Y19" s="47"/>
      <c r="Z19" s="45"/>
      <c r="AA19" s="45"/>
      <c r="AB19" s="45"/>
      <c r="AC19" s="47"/>
      <c r="AD19" s="47">
        <f t="shared" si="6"/>
        <v>3539.3999999999996</v>
      </c>
      <c r="AE19" s="47"/>
      <c r="AF19" s="49">
        <f t="shared" si="7"/>
        <v>0</v>
      </c>
      <c r="AG19" s="55"/>
      <c r="AH19" s="49">
        <f t="shared" si="8"/>
        <v>0</v>
      </c>
      <c r="AI19" s="55"/>
      <c r="AJ19" s="49">
        <v>5309</v>
      </c>
      <c r="AK19" s="55"/>
      <c r="AL19" s="49"/>
      <c r="AM19" s="55"/>
      <c r="AN19" s="55"/>
      <c r="AO19" s="43"/>
      <c r="AP19" s="43"/>
      <c r="AQ19" s="47">
        <f t="shared" si="9"/>
        <v>10040.589583333332</v>
      </c>
      <c r="AR19" s="49">
        <f t="shared" si="13"/>
        <v>119294.88541666664</v>
      </c>
      <c r="AS19" s="166"/>
      <c r="AT19" s="129">
        <v>0.3</v>
      </c>
      <c r="AU19" s="129">
        <v>0.35</v>
      </c>
      <c r="AV19" s="129">
        <v>0.4</v>
      </c>
    </row>
    <row r="20" spans="1:48">
      <c r="A20" s="64">
        <v>8</v>
      </c>
      <c r="B20" s="52" t="s">
        <v>67</v>
      </c>
      <c r="C20" s="52" t="s">
        <v>62</v>
      </c>
      <c r="D20" s="133" t="s">
        <v>125</v>
      </c>
      <c r="E20" s="52" t="s">
        <v>163</v>
      </c>
      <c r="F20" s="45" t="s">
        <v>38</v>
      </c>
      <c r="G20" s="46">
        <f t="shared" si="10"/>
        <v>1.0555555555555556</v>
      </c>
      <c r="H20" s="45">
        <v>17697</v>
      </c>
      <c r="I20" s="45">
        <v>3.89</v>
      </c>
      <c r="J20" s="47">
        <v>18</v>
      </c>
      <c r="K20" s="47">
        <f t="shared" si="11"/>
        <v>68841.33</v>
      </c>
      <c r="L20" s="45">
        <v>19</v>
      </c>
      <c r="M20" s="47"/>
      <c r="N20" s="47"/>
      <c r="O20" s="47">
        <f t="shared" si="2"/>
        <v>72665.848333333328</v>
      </c>
      <c r="P20" s="49">
        <f t="shared" si="3"/>
        <v>0</v>
      </c>
      <c r="Q20" s="49">
        <f t="shared" si="4"/>
        <v>0</v>
      </c>
      <c r="R20" s="47">
        <f t="shared" si="5"/>
        <v>18166.462083333332</v>
      </c>
      <c r="S20" s="47"/>
      <c r="T20" s="47"/>
      <c r="U20" s="47"/>
      <c r="V20" s="47">
        <f t="shared" si="12"/>
        <v>0</v>
      </c>
      <c r="W20" s="45"/>
      <c r="X20" s="54">
        <v>18</v>
      </c>
      <c r="Y20" s="47"/>
      <c r="Z20" s="45"/>
      <c r="AA20" s="45"/>
      <c r="AB20" s="45"/>
      <c r="AC20" s="47"/>
      <c r="AD20" s="47">
        <f t="shared" si="6"/>
        <v>3539.3999999999996</v>
      </c>
      <c r="AE20" s="47"/>
      <c r="AF20" s="49">
        <f t="shared" si="7"/>
        <v>0</v>
      </c>
      <c r="AG20" s="55"/>
      <c r="AH20" s="49">
        <f t="shared" si="8"/>
        <v>0</v>
      </c>
      <c r="AI20" s="55"/>
      <c r="AJ20" s="49">
        <v>5309</v>
      </c>
      <c r="AK20" s="55"/>
      <c r="AL20" s="49"/>
      <c r="AM20" s="55"/>
      <c r="AN20" s="55"/>
      <c r="AO20" s="43"/>
      <c r="AP20" s="47"/>
      <c r="AQ20" s="47">
        <f t="shared" si="9"/>
        <v>9083.231041666666</v>
      </c>
      <c r="AR20" s="49">
        <f t="shared" si="13"/>
        <v>108763.94145833333</v>
      </c>
      <c r="AS20" s="166"/>
      <c r="AT20" s="129">
        <v>0.3</v>
      </c>
      <c r="AU20" s="129">
        <v>0.35</v>
      </c>
      <c r="AV20" s="129">
        <v>0.4</v>
      </c>
    </row>
    <row r="21" spans="1:48">
      <c r="A21" s="64">
        <v>9</v>
      </c>
      <c r="B21" s="52" t="s">
        <v>60</v>
      </c>
      <c r="C21" s="52" t="s">
        <v>36</v>
      </c>
      <c r="D21" s="133" t="s">
        <v>63</v>
      </c>
      <c r="E21" s="52" t="s">
        <v>164</v>
      </c>
      <c r="F21" s="52" t="s">
        <v>43</v>
      </c>
      <c r="G21" s="46">
        <f t="shared" si="10"/>
        <v>1.0555555555555556</v>
      </c>
      <c r="H21" s="45">
        <v>17697</v>
      </c>
      <c r="I21" s="45">
        <v>4.0199999999999996</v>
      </c>
      <c r="J21" s="47">
        <v>18</v>
      </c>
      <c r="K21" s="47">
        <f t="shared" si="11"/>
        <v>71141.939999999988</v>
      </c>
      <c r="L21" s="45">
        <v>19</v>
      </c>
      <c r="M21" s="47"/>
      <c r="N21" s="47"/>
      <c r="O21" s="47">
        <f t="shared" si="2"/>
        <v>75094.26999999999</v>
      </c>
      <c r="P21" s="49">
        <f t="shared" si="3"/>
        <v>0</v>
      </c>
      <c r="Q21" s="49">
        <f t="shared" si="4"/>
        <v>0</v>
      </c>
      <c r="R21" s="47">
        <f t="shared" si="5"/>
        <v>18773.567499999997</v>
      </c>
      <c r="S21" s="47"/>
      <c r="T21" s="47">
        <f>K21*0.7</f>
        <v>49799.357999999986</v>
      </c>
      <c r="U21" s="47"/>
      <c r="V21" s="47">
        <f t="shared" si="12"/>
        <v>0</v>
      </c>
      <c r="W21" s="45"/>
      <c r="X21" s="54">
        <v>18</v>
      </c>
      <c r="Y21" s="47"/>
      <c r="Z21" s="45"/>
      <c r="AA21" s="45"/>
      <c r="AB21" s="45"/>
      <c r="AC21" s="47"/>
      <c r="AD21" s="47">
        <f t="shared" si="6"/>
        <v>3539.3999999999996</v>
      </c>
      <c r="AE21" s="47">
        <f>(((H21*25%)/J21)*Y21)*50%</f>
        <v>0</v>
      </c>
      <c r="AF21" s="49">
        <f t="shared" si="7"/>
        <v>0</v>
      </c>
      <c r="AG21" s="55"/>
      <c r="AH21" s="49">
        <f t="shared" si="8"/>
        <v>0</v>
      </c>
      <c r="AI21" s="55"/>
      <c r="AJ21" s="49">
        <v>5309</v>
      </c>
      <c r="AK21" s="55"/>
      <c r="AL21" s="49"/>
      <c r="AM21" s="55"/>
      <c r="AN21" s="55"/>
      <c r="AO21" s="43"/>
      <c r="AP21" s="47"/>
      <c r="AQ21" s="47">
        <f t="shared" si="9"/>
        <v>9386.7837500000005</v>
      </c>
      <c r="AR21" s="49">
        <f t="shared" si="13"/>
        <v>161902.37924999997</v>
      </c>
      <c r="AS21" s="166"/>
      <c r="AT21" s="129">
        <v>0.3</v>
      </c>
      <c r="AU21" s="129">
        <v>0.35</v>
      </c>
      <c r="AV21" s="129">
        <v>0.4</v>
      </c>
    </row>
    <row r="22" spans="1:48">
      <c r="A22" s="64">
        <v>10</v>
      </c>
      <c r="B22" s="52" t="s">
        <v>60</v>
      </c>
      <c r="C22" s="140" t="s">
        <v>62</v>
      </c>
      <c r="D22" s="133" t="s">
        <v>64</v>
      </c>
      <c r="E22" s="140" t="s">
        <v>165</v>
      </c>
      <c r="F22" s="52" t="s">
        <v>43</v>
      </c>
      <c r="G22" s="46">
        <f t="shared" si="10"/>
        <v>1.0555555555555556</v>
      </c>
      <c r="H22" s="45">
        <v>17697</v>
      </c>
      <c r="I22" s="45">
        <v>3.41</v>
      </c>
      <c r="J22" s="47">
        <v>18</v>
      </c>
      <c r="K22" s="47">
        <f t="shared" si="11"/>
        <v>60346.770000000004</v>
      </c>
      <c r="L22" s="45">
        <v>19</v>
      </c>
      <c r="M22" s="47"/>
      <c r="N22" s="47"/>
      <c r="O22" s="47">
        <f t="shared" si="2"/>
        <v>63699.368333333332</v>
      </c>
      <c r="P22" s="49">
        <f t="shared" si="3"/>
        <v>0</v>
      </c>
      <c r="Q22" s="49">
        <f t="shared" si="4"/>
        <v>0</v>
      </c>
      <c r="R22" s="47">
        <f t="shared" si="5"/>
        <v>15924.842083333333</v>
      </c>
      <c r="S22" s="47"/>
      <c r="T22" s="47"/>
      <c r="U22" s="47"/>
      <c r="V22" s="47">
        <f t="shared" si="12"/>
        <v>0</v>
      </c>
      <c r="W22" s="45"/>
      <c r="X22" s="54">
        <v>18</v>
      </c>
      <c r="Y22" s="47"/>
      <c r="Z22" s="45"/>
      <c r="AA22" s="45"/>
      <c r="AB22" s="45"/>
      <c r="AC22" s="47"/>
      <c r="AD22" s="47">
        <f t="shared" si="6"/>
        <v>3539.3999999999996</v>
      </c>
      <c r="AE22" s="47">
        <f t="shared" ref="AE22:AE79" si="14">(((H22*25%)/J22)*Y22)*50%</f>
        <v>0</v>
      </c>
      <c r="AF22" s="49">
        <f t="shared" si="7"/>
        <v>0</v>
      </c>
      <c r="AG22" s="55"/>
      <c r="AH22" s="49">
        <f t="shared" si="8"/>
        <v>0</v>
      </c>
      <c r="AI22" s="55"/>
      <c r="AJ22" s="49">
        <v>5309</v>
      </c>
      <c r="AK22" s="55"/>
      <c r="AL22" s="49"/>
      <c r="AM22" s="55"/>
      <c r="AN22" s="55"/>
      <c r="AO22" s="43"/>
      <c r="AP22" s="43"/>
      <c r="AQ22" s="47">
        <f t="shared" si="9"/>
        <v>7962.4210416666674</v>
      </c>
      <c r="AR22" s="49">
        <f t="shared" si="13"/>
        <v>96435.031458333338</v>
      </c>
      <c r="AS22" s="166"/>
      <c r="AT22" s="129">
        <v>0.3</v>
      </c>
      <c r="AU22" s="129">
        <v>0.35</v>
      </c>
      <c r="AV22" s="129">
        <v>0.4</v>
      </c>
    </row>
    <row r="23" spans="1:48">
      <c r="A23" s="64">
        <v>11</v>
      </c>
      <c r="B23" s="52" t="s">
        <v>60</v>
      </c>
      <c r="C23" s="52" t="s">
        <v>36</v>
      </c>
      <c r="D23" s="133" t="s">
        <v>63</v>
      </c>
      <c r="E23" s="52" t="s">
        <v>166</v>
      </c>
      <c r="F23" s="140" t="s">
        <v>43</v>
      </c>
      <c r="G23" s="46">
        <f t="shared" si="10"/>
        <v>1.0555555555555556</v>
      </c>
      <c r="H23" s="45">
        <v>17697</v>
      </c>
      <c r="I23" s="45">
        <v>3.96</v>
      </c>
      <c r="J23" s="47">
        <v>18</v>
      </c>
      <c r="K23" s="47">
        <f t="shared" si="11"/>
        <v>70080.12</v>
      </c>
      <c r="L23" s="45">
        <v>19</v>
      </c>
      <c r="M23" s="49"/>
      <c r="N23" s="49"/>
      <c r="O23" s="47">
        <f t="shared" si="2"/>
        <v>73973.459999999992</v>
      </c>
      <c r="P23" s="49">
        <f t="shared" si="3"/>
        <v>0</v>
      </c>
      <c r="Q23" s="49">
        <f t="shared" si="4"/>
        <v>0</v>
      </c>
      <c r="R23" s="47">
        <f t="shared" si="5"/>
        <v>18493.364999999998</v>
      </c>
      <c r="S23" s="47">
        <f>K23*0.3</f>
        <v>21024.035999999996</v>
      </c>
      <c r="T23" s="47"/>
      <c r="U23" s="47"/>
      <c r="V23" s="47">
        <f t="shared" si="12"/>
        <v>0</v>
      </c>
      <c r="W23" s="55"/>
      <c r="X23" s="54">
        <v>18</v>
      </c>
      <c r="Y23" s="55"/>
      <c r="Z23" s="55"/>
      <c r="AA23" s="55"/>
      <c r="AB23" s="55"/>
      <c r="AC23" s="47"/>
      <c r="AD23" s="47">
        <f t="shared" si="6"/>
        <v>3539.3999999999996</v>
      </c>
      <c r="AE23" s="47">
        <f t="shared" si="14"/>
        <v>0</v>
      </c>
      <c r="AF23" s="49">
        <f t="shared" si="7"/>
        <v>0</v>
      </c>
      <c r="AG23" s="55"/>
      <c r="AH23" s="49">
        <f t="shared" si="8"/>
        <v>0</v>
      </c>
      <c r="AI23" s="55"/>
      <c r="AJ23" s="49">
        <v>5309</v>
      </c>
      <c r="AK23" s="55"/>
      <c r="AL23" s="49"/>
      <c r="AM23" s="55"/>
      <c r="AN23" s="55"/>
      <c r="AO23" s="43"/>
      <c r="AP23" s="43"/>
      <c r="AQ23" s="47">
        <f t="shared" si="9"/>
        <v>9246.682499999999</v>
      </c>
      <c r="AR23" s="49">
        <f t="shared" si="13"/>
        <v>131585.94349999999</v>
      </c>
      <c r="AS23" s="166"/>
      <c r="AT23" s="129">
        <v>0.3</v>
      </c>
      <c r="AU23" s="129">
        <v>0.35</v>
      </c>
      <c r="AV23" s="129">
        <v>0.4</v>
      </c>
    </row>
    <row r="24" spans="1:48">
      <c r="A24" s="64">
        <v>12</v>
      </c>
      <c r="B24" s="52" t="s">
        <v>65</v>
      </c>
      <c r="C24" s="52" t="s">
        <v>36</v>
      </c>
      <c r="D24" s="133" t="s">
        <v>37</v>
      </c>
      <c r="E24" s="52" t="s">
        <v>167</v>
      </c>
      <c r="F24" s="52" t="s">
        <v>38</v>
      </c>
      <c r="G24" s="46">
        <f t="shared" si="10"/>
        <v>1.0555555555555556</v>
      </c>
      <c r="H24" s="45">
        <v>17697</v>
      </c>
      <c r="I24" s="45">
        <v>4.7</v>
      </c>
      <c r="J24" s="47">
        <v>18</v>
      </c>
      <c r="K24" s="47">
        <f t="shared" si="11"/>
        <v>83175.900000000009</v>
      </c>
      <c r="L24" s="45">
        <v>19</v>
      </c>
      <c r="M24" s="49"/>
      <c r="N24" s="49"/>
      <c r="O24" s="47">
        <f t="shared" si="2"/>
        <v>87796.783333333355</v>
      </c>
      <c r="P24" s="49">
        <f t="shared" si="3"/>
        <v>0</v>
      </c>
      <c r="Q24" s="49">
        <f t="shared" si="4"/>
        <v>0</v>
      </c>
      <c r="R24" s="47">
        <f t="shared" si="5"/>
        <v>21949.195833333339</v>
      </c>
      <c r="S24" s="47"/>
      <c r="T24" s="47"/>
      <c r="U24" s="47"/>
      <c r="V24" s="47">
        <f t="shared" si="12"/>
        <v>0</v>
      </c>
      <c r="W24" s="55"/>
      <c r="X24" s="54">
        <v>18</v>
      </c>
      <c r="Y24" s="55"/>
      <c r="Z24" s="55"/>
      <c r="AA24" s="55"/>
      <c r="AB24" s="55"/>
      <c r="AC24" s="47"/>
      <c r="AD24" s="47">
        <f t="shared" si="6"/>
        <v>3539.3999999999996</v>
      </c>
      <c r="AE24" s="47">
        <f t="shared" si="14"/>
        <v>0</v>
      </c>
      <c r="AF24" s="49">
        <f t="shared" si="7"/>
        <v>0</v>
      </c>
      <c r="AG24" s="55"/>
      <c r="AH24" s="49">
        <f t="shared" si="8"/>
        <v>0</v>
      </c>
      <c r="AI24" s="55"/>
      <c r="AJ24" s="49">
        <v>5309</v>
      </c>
      <c r="AK24" s="55"/>
      <c r="AL24" s="49"/>
      <c r="AM24" s="55"/>
      <c r="AN24" s="55"/>
      <c r="AO24" s="43"/>
      <c r="AP24" s="47"/>
      <c r="AQ24" s="47">
        <f t="shared" si="9"/>
        <v>10974.597916666669</v>
      </c>
      <c r="AR24" s="49">
        <f t="shared" si="13"/>
        <v>129568.97708333336</v>
      </c>
      <c r="AS24" s="166"/>
      <c r="AT24" s="129">
        <v>0.3</v>
      </c>
      <c r="AU24" s="129">
        <v>0.35</v>
      </c>
      <c r="AV24" s="129">
        <v>0.4</v>
      </c>
    </row>
    <row r="25" spans="1:48">
      <c r="A25" s="64">
        <v>13</v>
      </c>
      <c r="B25" s="52" t="s">
        <v>65</v>
      </c>
      <c r="C25" s="52" t="s">
        <v>36</v>
      </c>
      <c r="D25" s="133" t="s">
        <v>63</v>
      </c>
      <c r="E25" s="52" t="s">
        <v>168</v>
      </c>
      <c r="F25" s="140" t="s">
        <v>43</v>
      </c>
      <c r="G25" s="46">
        <f t="shared" si="10"/>
        <v>1.0555555555555556</v>
      </c>
      <c r="H25" s="45">
        <v>17697</v>
      </c>
      <c r="I25" s="45">
        <v>4.3</v>
      </c>
      <c r="J25" s="47">
        <v>18</v>
      </c>
      <c r="K25" s="47">
        <f t="shared" si="11"/>
        <v>76097.099999999991</v>
      </c>
      <c r="L25" s="45">
        <v>19</v>
      </c>
      <c r="M25" s="49"/>
      <c r="N25" s="49"/>
      <c r="O25" s="47">
        <f t="shared" si="2"/>
        <v>80324.716666666645</v>
      </c>
      <c r="P25" s="49">
        <f t="shared" si="3"/>
        <v>0</v>
      </c>
      <c r="Q25" s="49">
        <f t="shared" si="4"/>
        <v>0</v>
      </c>
      <c r="R25" s="47">
        <f t="shared" si="5"/>
        <v>20081.179166666661</v>
      </c>
      <c r="S25" s="47">
        <f>K25*0.3</f>
        <v>22829.129999999997</v>
      </c>
      <c r="T25" s="47"/>
      <c r="U25" s="47">
        <v>19</v>
      </c>
      <c r="V25" s="47">
        <f t="shared" si="12"/>
        <v>7472.0666666666666</v>
      </c>
      <c r="W25" s="55"/>
      <c r="X25" s="54">
        <v>18</v>
      </c>
      <c r="Y25" s="55"/>
      <c r="Z25" s="55"/>
      <c r="AA25" s="55"/>
      <c r="AB25" s="55"/>
      <c r="AC25" s="47"/>
      <c r="AD25" s="47">
        <f t="shared" si="6"/>
        <v>3539.3999999999996</v>
      </c>
      <c r="AE25" s="47">
        <f t="shared" si="14"/>
        <v>0</v>
      </c>
      <c r="AF25" s="49">
        <f t="shared" si="7"/>
        <v>0</v>
      </c>
      <c r="AG25" s="55"/>
      <c r="AH25" s="49">
        <f t="shared" si="8"/>
        <v>0</v>
      </c>
      <c r="AI25" s="55"/>
      <c r="AJ25" s="49">
        <v>5309</v>
      </c>
      <c r="AK25" s="55"/>
      <c r="AL25" s="49"/>
      <c r="AM25" s="55"/>
      <c r="AN25" s="55"/>
      <c r="AO25" s="43"/>
      <c r="AP25" s="47"/>
      <c r="AQ25" s="47">
        <f t="shared" si="9"/>
        <v>10040.589583333332</v>
      </c>
      <c r="AR25" s="49">
        <f t="shared" si="13"/>
        <v>149596.08208333331</v>
      </c>
      <c r="AS25" s="166"/>
      <c r="AT25" s="129">
        <v>0.3</v>
      </c>
      <c r="AU25" s="129">
        <v>0.35</v>
      </c>
      <c r="AV25" s="129">
        <v>0.4</v>
      </c>
    </row>
    <row r="26" spans="1:48">
      <c r="A26" s="64">
        <v>14</v>
      </c>
      <c r="B26" s="52" t="s">
        <v>65</v>
      </c>
      <c r="C26" s="52" t="s">
        <v>62</v>
      </c>
      <c r="D26" s="45" t="s">
        <v>126</v>
      </c>
      <c r="E26" s="138" t="s">
        <v>55</v>
      </c>
      <c r="F26" s="52" t="s">
        <v>136</v>
      </c>
      <c r="G26" s="46">
        <f t="shared" si="10"/>
        <v>1.0555555555555556</v>
      </c>
      <c r="H26" s="45">
        <v>17697</v>
      </c>
      <c r="I26" s="45">
        <v>2.38</v>
      </c>
      <c r="J26" s="47">
        <v>18</v>
      </c>
      <c r="K26" s="47">
        <f t="shared" si="11"/>
        <v>42118.86</v>
      </c>
      <c r="L26" s="45">
        <v>19</v>
      </c>
      <c r="M26" s="49"/>
      <c r="N26" s="49"/>
      <c r="O26" s="47">
        <f t="shared" si="2"/>
        <v>44458.796666666662</v>
      </c>
      <c r="P26" s="49">
        <f t="shared" si="3"/>
        <v>0</v>
      </c>
      <c r="Q26" s="49">
        <f t="shared" si="4"/>
        <v>0</v>
      </c>
      <c r="R26" s="47">
        <f t="shared" si="5"/>
        <v>11114.699166666665</v>
      </c>
      <c r="S26" s="47"/>
      <c r="T26" s="47"/>
      <c r="U26" s="47"/>
      <c r="V26" s="47">
        <f t="shared" si="12"/>
        <v>0</v>
      </c>
      <c r="W26" s="55"/>
      <c r="X26" s="54">
        <v>18</v>
      </c>
      <c r="Y26" s="55"/>
      <c r="Z26" s="55"/>
      <c r="AA26" s="55"/>
      <c r="AB26" s="55"/>
      <c r="AC26" s="47"/>
      <c r="AD26" s="47">
        <f t="shared" si="6"/>
        <v>3539.3999999999996</v>
      </c>
      <c r="AE26" s="47">
        <f t="shared" si="14"/>
        <v>0</v>
      </c>
      <c r="AF26" s="49">
        <f t="shared" si="7"/>
        <v>0</v>
      </c>
      <c r="AG26" s="55"/>
      <c r="AH26" s="49">
        <f t="shared" si="8"/>
        <v>0</v>
      </c>
      <c r="AI26" s="55"/>
      <c r="AJ26" s="49">
        <v>5309</v>
      </c>
      <c r="AK26" s="55"/>
      <c r="AL26" s="49"/>
      <c r="AM26" s="55"/>
      <c r="AN26" s="55"/>
      <c r="AO26" s="43"/>
      <c r="AP26" s="47"/>
      <c r="AQ26" s="47">
        <f t="shared" si="9"/>
        <v>5557.3495833333327</v>
      </c>
      <c r="AR26" s="49">
        <f t="shared" si="13"/>
        <v>69979.245416666658</v>
      </c>
      <c r="AS26" s="166"/>
      <c r="AT26" s="129">
        <v>0.3</v>
      </c>
      <c r="AU26" s="129">
        <v>0.35</v>
      </c>
      <c r="AV26" s="129">
        <v>0.4</v>
      </c>
    </row>
    <row r="27" spans="1:48">
      <c r="A27" s="64">
        <v>15</v>
      </c>
      <c r="B27" s="141" t="s">
        <v>5</v>
      </c>
      <c r="C27" s="141" t="s">
        <v>36</v>
      </c>
      <c r="D27" s="133" t="s">
        <v>63</v>
      </c>
      <c r="E27" s="138" t="s">
        <v>169</v>
      </c>
      <c r="F27" s="140" t="s">
        <v>43</v>
      </c>
      <c r="G27" s="46">
        <f t="shared" si="10"/>
        <v>0.5</v>
      </c>
      <c r="H27" s="45">
        <v>17697</v>
      </c>
      <c r="I27" s="45">
        <v>4.0199999999999996</v>
      </c>
      <c r="J27" s="47">
        <v>18</v>
      </c>
      <c r="K27" s="47">
        <f t="shared" si="11"/>
        <v>71141.939999999988</v>
      </c>
      <c r="L27" s="43"/>
      <c r="M27" s="49">
        <v>4</v>
      </c>
      <c r="N27" s="49">
        <v>5</v>
      </c>
      <c r="O27" s="47">
        <f t="shared" si="2"/>
        <v>0</v>
      </c>
      <c r="P27" s="49">
        <f t="shared" si="3"/>
        <v>15809.319999999998</v>
      </c>
      <c r="Q27" s="49">
        <f t="shared" si="4"/>
        <v>19761.649999999998</v>
      </c>
      <c r="R27" s="47">
        <f t="shared" si="5"/>
        <v>8892.7424999999985</v>
      </c>
      <c r="S27" s="43"/>
      <c r="T27" s="43"/>
      <c r="U27" s="43"/>
      <c r="V27" s="47">
        <f t="shared" si="12"/>
        <v>0</v>
      </c>
      <c r="W27" s="55"/>
      <c r="X27" s="54"/>
      <c r="Y27" s="55"/>
      <c r="Z27" s="55"/>
      <c r="AA27" s="55"/>
      <c r="AB27" s="55"/>
      <c r="AC27" s="47"/>
      <c r="AD27" s="47">
        <f t="shared" si="6"/>
        <v>0</v>
      </c>
      <c r="AE27" s="47">
        <f t="shared" si="14"/>
        <v>0</v>
      </c>
      <c r="AF27" s="49">
        <f t="shared" si="7"/>
        <v>0</v>
      </c>
      <c r="AG27" s="55"/>
      <c r="AH27" s="49">
        <f t="shared" si="8"/>
        <v>0</v>
      </c>
      <c r="AI27" s="55"/>
      <c r="AJ27" s="55"/>
      <c r="AK27" s="55"/>
      <c r="AL27" s="49"/>
      <c r="AM27" s="55"/>
      <c r="AN27" s="55"/>
      <c r="AO27" s="43"/>
      <c r="AP27" s="47">
        <v>3539</v>
      </c>
      <c r="AQ27" s="47">
        <f t="shared" si="9"/>
        <v>4446.3712499999992</v>
      </c>
      <c r="AR27" s="49">
        <f t="shared" si="13"/>
        <v>52449.083749999998</v>
      </c>
      <c r="AS27" s="166"/>
      <c r="AT27" s="129">
        <v>0.3</v>
      </c>
      <c r="AU27" s="129">
        <v>0.35</v>
      </c>
      <c r="AV27" s="129">
        <v>0.4</v>
      </c>
    </row>
    <row r="28" spans="1:48">
      <c r="A28" s="64">
        <v>16</v>
      </c>
      <c r="B28" s="141" t="s">
        <v>5</v>
      </c>
      <c r="C28" s="52" t="s">
        <v>62</v>
      </c>
      <c r="D28" s="45" t="s">
        <v>126</v>
      </c>
      <c r="E28" s="52" t="s">
        <v>191</v>
      </c>
      <c r="F28" s="52" t="s">
        <v>136</v>
      </c>
      <c r="G28" s="46">
        <f t="shared" si="10"/>
        <v>0.5</v>
      </c>
      <c r="H28" s="45">
        <v>17698</v>
      </c>
      <c r="I28" s="45">
        <v>2.58</v>
      </c>
      <c r="J28" s="47">
        <v>18</v>
      </c>
      <c r="K28" s="47">
        <f t="shared" si="11"/>
        <v>45660.840000000004</v>
      </c>
      <c r="L28" s="43">
        <v>3</v>
      </c>
      <c r="M28" s="49">
        <v>6</v>
      </c>
      <c r="N28" s="49"/>
      <c r="O28" s="47">
        <f t="shared" si="2"/>
        <v>7610.1400000000012</v>
      </c>
      <c r="P28" s="49">
        <f t="shared" si="3"/>
        <v>15220.280000000002</v>
      </c>
      <c r="Q28" s="49">
        <f t="shared" si="4"/>
        <v>0</v>
      </c>
      <c r="R28" s="47">
        <f t="shared" si="5"/>
        <v>5707.6050000000014</v>
      </c>
      <c r="S28" s="43"/>
      <c r="T28" s="43"/>
      <c r="U28" s="43"/>
      <c r="V28" s="47">
        <f t="shared" si="12"/>
        <v>0</v>
      </c>
      <c r="W28" s="55"/>
      <c r="X28" s="54"/>
      <c r="Y28" s="55"/>
      <c r="Z28" s="55"/>
      <c r="AA28" s="55"/>
      <c r="AB28" s="55"/>
      <c r="AC28" s="47"/>
      <c r="AD28" s="47">
        <f t="shared" si="6"/>
        <v>0</v>
      </c>
      <c r="AE28" s="47">
        <f t="shared" si="14"/>
        <v>0</v>
      </c>
      <c r="AF28" s="49">
        <f t="shared" si="7"/>
        <v>0</v>
      </c>
      <c r="AG28" s="55"/>
      <c r="AH28" s="49">
        <f t="shared" si="8"/>
        <v>0</v>
      </c>
      <c r="AI28" s="55"/>
      <c r="AJ28" s="55"/>
      <c r="AK28" s="55"/>
      <c r="AL28" s="49"/>
      <c r="AM28" s="55"/>
      <c r="AN28" s="55"/>
      <c r="AO28" s="43"/>
      <c r="AP28" s="47">
        <v>3539</v>
      </c>
      <c r="AQ28" s="47">
        <f t="shared" si="9"/>
        <v>2853.8025000000011</v>
      </c>
      <c r="AR28" s="49">
        <f t="shared" si="13"/>
        <v>34930.827500000007</v>
      </c>
      <c r="AS28" s="166"/>
      <c r="AT28" s="129">
        <v>0.3</v>
      </c>
      <c r="AU28" s="129">
        <v>0.35</v>
      </c>
      <c r="AV28" s="129">
        <v>0.4</v>
      </c>
    </row>
    <row r="29" spans="1:48">
      <c r="A29" s="64">
        <v>17</v>
      </c>
      <c r="B29" s="139" t="s">
        <v>73</v>
      </c>
      <c r="C29" s="139" t="s">
        <v>36</v>
      </c>
      <c r="D29" s="142" t="s">
        <v>210</v>
      </c>
      <c r="E29" s="140" t="s">
        <v>170</v>
      </c>
      <c r="F29" s="45" t="s">
        <v>50</v>
      </c>
      <c r="G29" s="46">
        <f t="shared" si="10"/>
        <v>1</v>
      </c>
      <c r="H29" s="45">
        <v>17697</v>
      </c>
      <c r="I29" s="45">
        <v>3.85</v>
      </c>
      <c r="J29" s="47">
        <v>18</v>
      </c>
      <c r="K29" s="47">
        <f t="shared" si="11"/>
        <v>68133.45</v>
      </c>
      <c r="L29" s="43">
        <v>12</v>
      </c>
      <c r="M29" s="49">
        <v>6</v>
      </c>
      <c r="N29" s="49"/>
      <c r="O29" s="47">
        <f t="shared" si="2"/>
        <v>45422.3</v>
      </c>
      <c r="P29" s="49">
        <f t="shared" si="3"/>
        <v>22711.15</v>
      </c>
      <c r="Q29" s="49">
        <f t="shared" si="4"/>
        <v>0</v>
      </c>
      <c r="R29" s="47">
        <f t="shared" si="5"/>
        <v>17033.362500000003</v>
      </c>
      <c r="S29" s="43"/>
      <c r="T29" s="43"/>
      <c r="U29" s="43">
        <v>11</v>
      </c>
      <c r="V29" s="47">
        <f t="shared" si="12"/>
        <v>4325.9333333333334</v>
      </c>
      <c r="W29" s="49"/>
      <c r="X29" s="49"/>
      <c r="Y29" s="130">
        <v>18</v>
      </c>
      <c r="Z29" s="130"/>
      <c r="AA29" s="55"/>
      <c r="AB29" s="55"/>
      <c r="AC29" s="47">
        <f>H29*25%/J29*W29*50%</f>
        <v>0</v>
      </c>
      <c r="AD29" s="47">
        <f t="shared" si="6"/>
        <v>0</v>
      </c>
      <c r="AE29" s="47">
        <f t="shared" si="14"/>
        <v>2212.125</v>
      </c>
      <c r="AF29" s="49">
        <f t="shared" si="7"/>
        <v>0</v>
      </c>
      <c r="AG29" s="55"/>
      <c r="AH29" s="49">
        <f t="shared" si="8"/>
        <v>0</v>
      </c>
      <c r="AI29" s="55"/>
      <c r="AJ29" s="55"/>
      <c r="AK29" s="55"/>
      <c r="AL29" s="49"/>
      <c r="AM29" s="55"/>
      <c r="AN29" s="55"/>
      <c r="AO29" s="43"/>
      <c r="AP29" s="43"/>
      <c r="AQ29" s="47">
        <f t="shared" si="9"/>
        <v>8516.6812500000015</v>
      </c>
      <c r="AR29" s="49">
        <f t="shared" si="13"/>
        <v>100221.55208333334</v>
      </c>
      <c r="AS29" s="166"/>
      <c r="AT29" s="129">
        <v>0.3</v>
      </c>
      <c r="AU29" s="129">
        <v>0.35</v>
      </c>
      <c r="AV29" s="129">
        <v>0.4</v>
      </c>
    </row>
    <row r="30" spans="1:48">
      <c r="A30" s="64">
        <v>18</v>
      </c>
      <c r="B30" s="139" t="s">
        <v>73</v>
      </c>
      <c r="C30" s="139" t="s">
        <v>36</v>
      </c>
      <c r="D30" s="133" t="s">
        <v>37</v>
      </c>
      <c r="E30" s="52" t="s">
        <v>171</v>
      </c>
      <c r="F30" s="52" t="s">
        <v>38</v>
      </c>
      <c r="G30" s="46">
        <f t="shared" si="10"/>
        <v>0.44444444444444442</v>
      </c>
      <c r="H30" s="45">
        <v>17697</v>
      </c>
      <c r="I30" s="45">
        <v>4.7</v>
      </c>
      <c r="J30" s="47">
        <v>18</v>
      </c>
      <c r="K30" s="47">
        <f t="shared" si="11"/>
        <v>83175.900000000009</v>
      </c>
      <c r="L30" s="43">
        <v>8</v>
      </c>
      <c r="M30" s="49"/>
      <c r="N30" s="49"/>
      <c r="O30" s="47">
        <f t="shared" si="2"/>
        <v>36967.066666666673</v>
      </c>
      <c r="P30" s="49">
        <f t="shared" si="3"/>
        <v>0</v>
      </c>
      <c r="Q30" s="49">
        <f t="shared" si="4"/>
        <v>0</v>
      </c>
      <c r="R30" s="47">
        <f t="shared" si="5"/>
        <v>9241.7666666666682</v>
      </c>
      <c r="S30" s="43"/>
      <c r="T30" s="43"/>
      <c r="U30" s="43"/>
      <c r="V30" s="47">
        <f t="shared" si="12"/>
        <v>0</v>
      </c>
      <c r="W30" s="49"/>
      <c r="X30" s="49"/>
      <c r="Y30" s="130">
        <v>8</v>
      </c>
      <c r="Z30" s="55"/>
      <c r="AA30" s="55"/>
      <c r="AB30" s="55"/>
      <c r="AC30" s="47">
        <f>H30*25%/J30*W30*50%</f>
        <v>0</v>
      </c>
      <c r="AD30" s="47">
        <f t="shared" si="6"/>
        <v>0</v>
      </c>
      <c r="AE30" s="47">
        <f t="shared" si="14"/>
        <v>983.16666666666663</v>
      </c>
      <c r="AF30" s="49">
        <f t="shared" si="7"/>
        <v>0</v>
      </c>
      <c r="AG30" s="55"/>
      <c r="AH30" s="49">
        <f t="shared" si="8"/>
        <v>0</v>
      </c>
      <c r="AI30" s="55"/>
      <c r="AJ30" s="55"/>
      <c r="AK30" s="55"/>
      <c r="AL30" s="49"/>
      <c r="AM30" s="55"/>
      <c r="AN30" s="55"/>
      <c r="AO30" s="43"/>
      <c r="AP30" s="43"/>
      <c r="AQ30" s="47">
        <f t="shared" si="9"/>
        <v>4620.8833333333341</v>
      </c>
      <c r="AR30" s="49">
        <f t="shared" si="13"/>
        <v>51812.883333333346</v>
      </c>
      <c r="AS30" s="166"/>
      <c r="AT30" s="129">
        <v>0.3</v>
      </c>
      <c r="AU30" s="129">
        <v>0.35</v>
      </c>
      <c r="AV30" s="129">
        <v>0.4</v>
      </c>
    </row>
    <row r="31" spans="1:48">
      <c r="A31" s="64">
        <v>19</v>
      </c>
      <c r="B31" s="45" t="s">
        <v>41</v>
      </c>
      <c r="C31" s="45" t="s">
        <v>36</v>
      </c>
      <c r="D31" s="45" t="s">
        <v>40</v>
      </c>
      <c r="E31" s="45" t="s">
        <v>172</v>
      </c>
      <c r="F31" s="45" t="s">
        <v>38</v>
      </c>
      <c r="G31" s="46">
        <f t="shared" si="10"/>
        <v>1.2222222222222221</v>
      </c>
      <c r="H31" s="45">
        <v>17697</v>
      </c>
      <c r="I31" s="45">
        <v>4.7</v>
      </c>
      <c r="J31" s="47">
        <v>18</v>
      </c>
      <c r="K31" s="47">
        <f t="shared" si="11"/>
        <v>83175.900000000009</v>
      </c>
      <c r="L31" s="47"/>
      <c r="M31" s="47">
        <v>11</v>
      </c>
      <c r="N31" s="47">
        <v>11</v>
      </c>
      <c r="O31" s="47">
        <f t="shared" si="2"/>
        <v>0</v>
      </c>
      <c r="P31" s="49">
        <f t="shared" si="3"/>
        <v>50829.716666666674</v>
      </c>
      <c r="Q31" s="49">
        <f t="shared" si="4"/>
        <v>50829.716666666674</v>
      </c>
      <c r="R31" s="47">
        <f t="shared" si="5"/>
        <v>25414.858333333337</v>
      </c>
      <c r="S31" s="43"/>
      <c r="T31" s="43"/>
      <c r="U31" s="43">
        <v>11</v>
      </c>
      <c r="V31" s="47">
        <f t="shared" si="12"/>
        <v>4325.9333333333334</v>
      </c>
      <c r="W31" s="55"/>
      <c r="X31" s="55"/>
      <c r="Y31" s="130"/>
      <c r="Z31" s="49">
        <v>9</v>
      </c>
      <c r="AA31" s="55"/>
      <c r="AB31" s="130">
        <v>9</v>
      </c>
      <c r="AC31" s="47"/>
      <c r="AD31" s="47">
        <f t="shared" si="6"/>
        <v>0</v>
      </c>
      <c r="AE31" s="47">
        <f t="shared" si="14"/>
        <v>0</v>
      </c>
      <c r="AF31" s="49">
        <f t="shared" si="7"/>
        <v>2212.125</v>
      </c>
      <c r="AG31" s="55"/>
      <c r="AH31" s="49">
        <f t="shared" si="8"/>
        <v>2212.125</v>
      </c>
      <c r="AI31" s="55"/>
      <c r="AJ31" s="55"/>
      <c r="AK31" s="55"/>
      <c r="AL31" s="49"/>
      <c r="AM31" s="55"/>
      <c r="AN31" s="55"/>
      <c r="AO31" s="43"/>
      <c r="AP31" s="43"/>
      <c r="AQ31" s="47">
        <f t="shared" si="9"/>
        <v>12707.429166666669</v>
      </c>
      <c r="AR31" s="49">
        <f t="shared" si="13"/>
        <v>148531.90416666667</v>
      </c>
      <c r="AS31" s="166"/>
      <c r="AT31" s="129">
        <v>0.3</v>
      </c>
      <c r="AU31" s="129">
        <v>0.35</v>
      </c>
      <c r="AV31" s="129">
        <v>0.4</v>
      </c>
    </row>
    <row r="32" spans="1:48">
      <c r="A32" s="64">
        <v>20</v>
      </c>
      <c r="B32" s="45" t="s">
        <v>41</v>
      </c>
      <c r="C32" s="45" t="s">
        <v>36</v>
      </c>
      <c r="D32" s="45" t="s">
        <v>40</v>
      </c>
      <c r="E32" s="43" t="s">
        <v>173</v>
      </c>
      <c r="F32" s="45" t="s">
        <v>174</v>
      </c>
      <c r="G32" s="46">
        <f t="shared" si="10"/>
        <v>1.2222222222222221</v>
      </c>
      <c r="H32" s="45">
        <v>17697</v>
      </c>
      <c r="I32" s="45">
        <v>4.5599999999999996</v>
      </c>
      <c r="J32" s="45">
        <v>18</v>
      </c>
      <c r="K32" s="47">
        <f t="shared" si="11"/>
        <v>80698.319999999992</v>
      </c>
      <c r="L32" s="47"/>
      <c r="M32" s="47">
        <v>19</v>
      </c>
      <c r="N32" s="47">
        <v>3</v>
      </c>
      <c r="O32" s="47">
        <f t="shared" si="2"/>
        <v>0</v>
      </c>
      <c r="P32" s="49">
        <f t="shared" si="3"/>
        <v>85181.56</v>
      </c>
      <c r="Q32" s="49">
        <f t="shared" si="4"/>
        <v>13449.72</v>
      </c>
      <c r="R32" s="47">
        <f t="shared" si="5"/>
        <v>24657.82</v>
      </c>
      <c r="S32" s="43"/>
      <c r="T32" s="43"/>
      <c r="U32" s="43"/>
      <c r="V32" s="47">
        <f t="shared" si="12"/>
        <v>0</v>
      </c>
      <c r="W32" s="55"/>
      <c r="X32" s="55"/>
      <c r="Y32" s="55"/>
      <c r="Z32" s="49">
        <v>15</v>
      </c>
      <c r="AA32" s="55"/>
      <c r="AB32" s="130">
        <v>3</v>
      </c>
      <c r="AC32" s="47"/>
      <c r="AD32" s="47">
        <f t="shared" si="6"/>
        <v>0</v>
      </c>
      <c r="AE32" s="47">
        <f t="shared" si="14"/>
        <v>0</v>
      </c>
      <c r="AF32" s="49">
        <f t="shared" si="7"/>
        <v>3686.875</v>
      </c>
      <c r="AG32" s="55"/>
      <c r="AH32" s="49">
        <f t="shared" si="8"/>
        <v>737.375</v>
      </c>
      <c r="AI32" s="55"/>
      <c r="AJ32" s="49"/>
      <c r="AK32" s="55"/>
      <c r="AL32" s="49"/>
      <c r="AM32" s="55"/>
      <c r="AN32" s="49">
        <v>5309</v>
      </c>
      <c r="AO32" s="43"/>
      <c r="AP32" s="47">
        <v>3539</v>
      </c>
      <c r="AQ32" s="47">
        <f t="shared" si="9"/>
        <v>12328.910000000002</v>
      </c>
      <c r="AR32" s="49">
        <f t="shared" si="13"/>
        <v>148890.26</v>
      </c>
      <c r="AS32" s="166"/>
      <c r="AT32" s="129">
        <v>0.3</v>
      </c>
      <c r="AU32" s="129">
        <v>0.35</v>
      </c>
      <c r="AV32" s="129">
        <v>0.4</v>
      </c>
    </row>
    <row r="33" spans="1:48">
      <c r="A33" s="64">
        <v>21</v>
      </c>
      <c r="B33" s="45" t="s">
        <v>41</v>
      </c>
      <c r="C33" s="45" t="s">
        <v>36</v>
      </c>
      <c r="D33" s="45" t="s">
        <v>40</v>
      </c>
      <c r="E33" s="43" t="s">
        <v>175</v>
      </c>
      <c r="F33" s="45" t="s">
        <v>38</v>
      </c>
      <c r="G33" s="46">
        <f t="shared" si="10"/>
        <v>1.2777777777777777</v>
      </c>
      <c r="H33" s="45">
        <v>17697</v>
      </c>
      <c r="I33" s="45">
        <v>4.63</v>
      </c>
      <c r="J33" s="47">
        <v>18</v>
      </c>
      <c r="K33" s="47">
        <f t="shared" si="11"/>
        <v>81937.11</v>
      </c>
      <c r="L33" s="47"/>
      <c r="M33" s="47">
        <v>23</v>
      </c>
      <c r="N33" s="47"/>
      <c r="O33" s="47">
        <f t="shared" si="2"/>
        <v>0</v>
      </c>
      <c r="P33" s="49">
        <f t="shared" si="3"/>
        <v>104697.41833333333</v>
      </c>
      <c r="Q33" s="49">
        <f t="shared" si="4"/>
        <v>0</v>
      </c>
      <c r="R33" s="47">
        <f t="shared" si="5"/>
        <v>26174.354583333334</v>
      </c>
      <c r="S33" s="43"/>
      <c r="T33" s="43"/>
      <c r="U33" s="43">
        <v>15</v>
      </c>
      <c r="V33" s="47">
        <f t="shared" si="12"/>
        <v>5899</v>
      </c>
      <c r="W33" s="55"/>
      <c r="X33" s="55"/>
      <c r="Y33" s="55"/>
      <c r="Z33" s="49">
        <v>18</v>
      </c>
      <c r="AA33" s="55"/>
      <c r="AB33" s="49"/>
      <c r="AC33" s="47"/>
      <c r="AD33" s="47">
        <f t="shared" si="6"/>
        <v>0</v>
      </c>
      <c r="AE33" s="47">
        <f t="shared" si="14"/>
        <v>0</v>
      </c>
      <c r="AF33" s="49">
        <f t="shared" si="7"/>
        <v>4424.25</v>
      </c>
      <c r="AG33" s="49"/>
      <c r="AH33" s="49">
        <f t="shared" si="8"/>
        <v>0</v>
      </c>
      <c r="AI33" s="55"/>
      <c r="AJ33" s="49"/>
      <c r="AK33" s="55"/>
      <c r="AL33" s="49"/>
      <c r="AM33" s="55"/>
      <c r="AN33" s="55"/>
      <c r="AO33" s="43"/>
      <c r="AP33" s="43"/>
      <c r="AQ33" s="47">
        <f t="shared" si="9"/>
        <v>13087.177291666667</v>
      </c>
      <c r="AR33" s="49">
        <f t="shared" si="13"/>
        <v>154282.20020833332</v>
      </c>
      <c r="AS33" s="166"/>
      <c r="AT33" s="129">
        <v>0.3</v>
      </c>
      <c r="AU33" s="129">
        <v>0.35</v>
      </c>
      <c r="AV33" s="129">
        <v>0.4</v>
      </c>
    </row>
    <row r="34" spans="1:48">
      <c r="A34" s="64">
        <v>22</v>
      </c>
      <c r="B34" s="45" t="s">
        <v>48</v>
      </c>
      <c r="C34" s="45" t="s">
        <v>36</v>
      </c>
      <c r="D34" s="45" t="s">
        <v>40</v>
      </c>
      <c r="E34" s="45" t="s">
        <v>175</v>
      </c>
      <c r="F34" s="45" t="s">
        <v>38</v>
      </c>
      <c r="G34" s="46">
        <f t="shared" si="10"/>
        <v>1.5</v>
      </c>
      <c r="H34" s="45">
        <v>17697</v>
      </c>
      <c r="I34" s="45">
        <v>4.63</v>
      </c>
      <c r="J34" s="47">
        <v>18</v>
      </c>
      <c r="K34" s="47">
        <f t="shared" si="11"/>
        <v>81937.11</v>
      </c>
      <c r="L34" s="47"/>
      <c r="M34" s="47">
        <v>21</v>
      </c>
      <c r="N34" s="47">
        <v>6</v>
      </c>
      <c r="O34" s="47">
        <f t="shared" si="2"/>
        <v>0</v>
      </c>
      <c r="P34" s="49">
        <f t="shared" si="3"/>
        <v>95593.294999999998</v>
      </c>
      <c r="Q34" s="49">
        <f t="shared" si="4"/>
        <v>27312.37</v>
      </c>
      <c r="R34" s="47">
        <f t="shared" si="5"/>
        <v>30726.416249999998</v>
      </c>
      <c r="S34" s="49"/>
      <c r="T34" s="43"/>
      <c r="U34" s="43"/>
      <c r="V34" s="47">
        <f t="shared" si="12"/>
        <v>0</v>
      </c>
      <c r="W34" s="55"/>
      <c r="X34" s="55"/>
      <c r="Y34" s="49">
        <v>13</v>
      </c>
      <c r="Z34" s="49">
        <v>5</v>
      </c>
      <c r="AA34" s="79"/>
      <c r="AB34" s="49"/>
      <c r="AC34" s="47"/>
      <c r="AD34" s="47">
        <f t="shared" si="6"/>
        <v>0</v>
      </c>
      <c r="AE34" s="47">
        <f t="shared" si="14"/>
        <v>1597.6458333333333</v>
      </c>
      <c r="AF34" s="49">
        <f t="shared" si="7"/>
        <v>1228.9583333333333</v>
      </c>
      <c r="AG34" s="49">
        <f>H34*25%/J34*AA34</f>
        <v>0</v>
      </c>
      <c r="AH34" s="49">
        <f t="shared" si="8"/>
        <v>0</v>
      </c>
      <c r="AI34" s="55"/>
      <c r="AJ34" s="49"/>
      <c r="AK34" s="55"/>
      <c r="AL34" s="49"/>
      <c r="AM34" s="55"/>
      <c r="AN34" s="55"/>
      <c r="AO34" s="43"/>
      <c r="AP34" s="47"/>
      <c r="AQ34" s="47">
        <f t="shared" si="9"/>
        <v>15363.208124999999</v>
      </c>
      <c r="AR34" s="49">
        <f t="shared" si="13"/>
        <v>171821.89354166668</v>
      </c>
      <c r="AS34" s="166"/>
      <c r="AT34" s="129">
        <v>0.3</v>
      </c>
      <c r="AU34" s="129">
        <v>0.35</v>
      </c>
      <c r="AV34" s="129">
        <v>0.4</v>
      </c>
    </row>
    <row r="35" spans="1:48" ht="13.5" customHeight="1">
      <c r="A35" s="64">
        <v>23</v>
      </c>
      <c r="B35" s="45" t="s">
        <v>48</v>
      </c>
      <c r="C35" s="45" t="s">
        <v>36</v>
      </c>
      <c r="D35" s="45" t="s">
        <v>42</v>
      </c>
      <c r="E35" s="43" t="s">
        <v>176</v>
      </c>
      <c r="F35" s="45" t="s">
        <v>43</v>
      </c>
      <c r="G35" s="46">
        <f t="shared" si="10"/>
        <v>1.5</v>
      </c>
      <c r="H35" s="45">
        <v>17697</v>
      </c>
      <c r="I35" s="45">
        <v>4.09</v>
      </c>
      <c r="J35" s="45">
        <v>18</v>
      </c>
      <c r="K35" s="47">
        <f t="shared" si="11"/>
        <v>72380.73</v>
      </c>
      <c r="L35" s="47"/>
      <c r="M35" s="47">
        <v>21</v>
      </c>
      <c r="N35" s="47">
        <v>6</v>
      </c>
      <c r="O35" s="47">
        <f t="shared" si="2"/>
        <v>0</v>
      </c>
      <c r="P35" s="49">
        <f t="shared" si="3"/>
        <v>84444.184999999998</v>
      </c>
      <c r="Q35" s="49">
        <f t="shared" si="4"/>
        <v>24126.91</v>
      </c>
      <c r="R35" s="47">
        <f t="shared" si="5"/>
        <v>27142.77375</v>
      </c>
      <c r="S35" s="49"/>
      <c r="T35" s="49"/>
      <c r="U35" s="49">
        <v>17</v>
      </c>
      <c r="V35" s="47">
        <f t="shared" si="12"/>
        <v>6685.5333333333328</v>
      </c>
      <c r="W35" s="49"/>
      <c r="X35" s="49"/>
      <c r="Y35" s="49">
        <v>13</v>
      </c>
      <c r="Z35" s="49">
        <v>5</v>
      </c>
      <c r="AA35" s="79"/>
      <c r="AB35" s="49"/>
      <c r="AC35" s="47"/>
      <c r="AD35" s="47">
        <f t="shared" si="6"/>
        <v>0</v>
      </c>
      <c r="AE35" s="47">
        <f t="shared" si="14"/>
        <v>1597.6458333333333</v>
      </c>
      <c r="AF35" s="49">
        <f t="shared" si="7"/>
        <v>1228.9583333333333</v>
      </c>
      <c r="AG35" s="49"/>
      <c r="AH35" s="49">
        <f t="shared" si="8"/>
        <v>0</v>
      </c>
      <c r="AI35" s="49"/>
      <c r="AJ35" s="49"/>
      <c r="AK35" s="49"/>
      <c r="AL35" s="49">
        <v>5309</v>
      </c>
      <c r="AM35" s="49"/>
      <c r="AN35" s="49"/>
      <c r="AO35" s="49"/>
      <c r="AP35" s="49"/>
      <c r="AQ35" s="47">
        <f t="shared" si="9"/>
        <v>13571.386875</v>
      </c>
      <c r="AR35" s="49">
        <f t="shared" si="13"/>
        <v>164106.393125</v>
      </c>
      <c r="AS35" s="166"/>
      <c r="AT35" s="129">
        <v>0.3</v>
      </c>
      <c r="AU35" s="129">
        <v>0.35</v>
      </c>
      <c r="AV35" s="129">
        <v>0.4</v>
      </c>
    </row>
    <row r="36" spans="1:48">
      <c r="A36" s="64">
        <v>24</v>
      </c>
      <c r="B36" s="45" t="s">
        <v>58</v>
      </c>
      <c r="C36" s="45" t="s">
        <v>36</v>
      </c>
      <c r="D36" s="45" t="s">
        <v>40</v>
      </c>
      <c r="E36" s="43" t="s">
        <v>175</v>
      </c>
      <c r="F36" s="47" t="s">
        <v>38</v>
      </c>
      <c r="G36" s="46">
        <f t="shared" si="10"/>
        <v>1.5555555555555554</v>
      </c>
      <c r="H36" s="47">
        <v>17697</v>
      </c>
      <c r="I36" s="143">
        <v>4.63</v>
      </c>
      <c r="J36" s="47">
        <v>18</v>
      </c>
      <c r="K36" s="47">
        <f t="shared" si="11"/>
        <v>81937.11</v>
      </c>
      <c r="L36" s="47"/>
      <c r="M36" s="47">
        <v>21</v>
      </c>
      <c r="N36" s="47">
        <v>7</v>
      </c>
      <c r="O36" s="47">
        <f t="shared" si="2"/>
        <v>0</v>
      </c>
      <c r="P36" s="49">
        <f t="shared" si="3"/>
        <v>95593.294999999998</v>
      </c>
      <c r="Q36" s="49">
        <f t="shared" si="4"/>
        <v>31864.431666666664</v>
      </c>
      <c r="R36" s="47">
        <f t="shared" si="5"/>
        <v>31864.431666666664</v>
      </c>
      <c r="S36" s="49"/>
      <c r="T36" s="49"/>
      <c r="U36" s="49">
        <v>21</v>
      </c>
      <c r="V36" s="47">
        <f t="shared" si="12"/>
        <v>8258.6</v>
      </c>
      <c r="W36" s="49"/>
      <c r="X36" s="49"/>
      <c r="Y36" s="49">
        <v>11</v>
      </c>
      <c r="Z36" s="49">
        <v>4</v>
      </c>
      <c r="AA36" s="79"/>
      <c r="AB36" s="49">
        <v>3</v>
      </c>
      <c r="AC36" s="47"/>
      <c r="AD36" s="47">
        <f t="shared" si="6"/>
        <v>0</v>
      </c>
      <c r="AE36" s="47">
        <f t="shared" si="14"/>
        <v>1351.8541666666665</v>
      </c>
      <c r="AF36" s="49">
        <f t="shared" si="7"/>
        <v>983.16666666666663</v>
      </c>
      <c r="AG36" s="49"/>
      <c r="AH36" s="49">
        <f t="shared" si="8"/>
        <v>737.375</v>
      </c>
      <c r="AI36" s="49"/>
      <c r="AJ36" s="49"/>
      <c r="AK36" s="49"/>
      <c r="AL36" s="49"/>
      <c r="AM36" s="49"/>
      <c r="AN36" s="49">
        <v>5309</v>
      </c>
      <c r="AO36" s="49"/>
      <c r="AP36" s="47"/>
      <c r="AQ36" s="47">
        <f t="shared" si="9"/>
        <v>15932.215833333334</v>
      </c>
      <c r="AR36" s="49">
        <f t="shared" si="13"/>
        <v>191894.37000000002</v>
      </c>
      <c r="AS36" s="166"/>
      <c r="AT36" s="129">
        <v>0.3</v>
      </c>
      <c r="AU36" s="129">
        <v>0.35</v>
      </c>
      <c r="AV36" s="129">
        <v>0.4</v>
      </c>
    </row>
    <row r="37" spans="1:48" ht="14.25" customHeight="1">
      <c r="A37" s="64">
        <v>25</v>
      </c>
      <c r="B37" s="45" t="s">
        <v>58</v>
      </c>
      <c r="C37" s="45" t="s">
        <v>36</v>
      </c>
      <c r="D37" s="45" t="s">
        <v>46</v>
      </c>
      <c r="E37" s="43" t="s">
        <v>55</v>
      </c>
      <c r="F37" s="52" t="s">
        <v>136</v>
      </c>
      <c r="G37" s="46">
        <f t="shared" si="10"/>
        <v>1.5</v>
      </c>
      <c r="H37" s="47">
        <v>17697</v>
      </c>
      <c r="I37" s="143">
        <v>3.14</v>
      </c>
      <c r="J37" s="47">
        <v>18</v>
      </c>
      <c r="K37" s="47">
        <f t="shared" si="11"/>
        <v>55568.58</v>
      </c>
      <c r="L37" s="47">
        <v>12</v>
      </c>
      <c r="M37" s="47">
        <v>12</v>
      </c>
      <c r="N37" s="47">
        <v>3</v>
      </c>
      <c r="O37" s="47">
        <f t="shared" si="2"/>
        <v>37045.72</v>
      </c>
      <c r="P37" s="49">
        <f t="shared" si="3"/>
        <v>37045.72</v>
      </c>
      <c r="Q37" s="49">
        <f t="shared" si="4"/>
        <v>9261.43</v>
      </c>
      <c r="R37" s="47">
        <f t="shared" si="5"/>
        <v>20838.217499999999</v>
      </c>
      <c r="S37" s="49"/>
      <c r="T37" s="49"/>
      <c r="U37" s="49"/>
      <c r="V37" s="47">
        <f t="shared" si="12"/>
        <v>0</v>
      </c>
      <c r="W37" s="49"/>
      <c r="X37" s="49"/>
      <c r="Y37" s="49">
        <v>10</v>
      </c>
      <c r="Z37" s="49">
        <v>8</v>
      </c>
      <c r="AA37" s="79"/>
      <c r="AB37" s="49"/>
      <c r="AC37" s="47"/>
      <c r="AD37" s="47">
        <f t="shared" si="6"/>
        <v>0</v>
      </c>
      <c r="AE37" s="47">
        <f t="shared" si="14"/>
        <v>1228.9583333333333</v>
      </c>
      <c r="AF37" s="49">
        <f t="shared" si="7"/>
        <v>1966.3333333333333</v>
      </c>
      <c r="AG37" s="49"/>
      <c r="AH37" s="49">
        <f t="shared" si="8"/>
        <v>0</v>
      </c>
      <c r="AI37" s="49"/>
      <c r="AJ37" s="49"/>
      <c r="AK37" s="49"/>
      <c r="AL37" s="49">
        <v>5309</v>
      </c>
      <c r="AM37" s="49"/>
      <c r="AN37" s="49"/>
      <c r="AO37" s="49"/>
      <c r="AP37" s="49">
        <v>3539</v>
      </c>
      <c r="AQ37" s="47">
        <f t="shared" si="9"/>
        <v>10419.108749999999</v>
      </c>
      <c r="AR37" s="49">
        <f t="shared" si="13"/>
        <v>126653.48791666667</v>
      </c>
      <c r="AS37" s="166"/>
      <c r="AT37" s="129">
        <v>0.3</v>
      </c>
      <c r="AU37" s="129">
        <v>0.35</v>
      </c>
      <c r="AV37" s="129">
        <v>0.4</v>
      </c>
    </row>
    <row r="38" spans="1:48" ht="14.25" customHeight="1">
      <c r="A38" s="64">
        <v>26</v>
      </c>
      <c r="B38" s="45" t="s">
        <v>56</v>
      </c>
      <c r="C38" s="45" t="s">
        <v>36</v>
      </c>
      <c r="D38" s="45" t="s">
        <v>53</v>
      </c>
      <c r="E38" s="43" t="s">
        <v>133</v>
      </c>
      <c r="F38" s="45" t="s">
        <v>54</v>
      </c>
      <c r="G38" s="46">
        <f t="shared" si="10"/>
        <v>1.2777777777777777</v>
      </c>
      <c r="H38" s="45">
        <v>17697</v>
      </c>
      <c r="I38" s="45">
        <v>3.67</v>
      </c>
      <c r="J38" s="45">
        <v>18</v>
      </c>
      <c r="K38" s="47">
        <f t="shared" si="11"/>
        <v>64947.99</v>
      </c>
      <c r="L38" s="47"/>
      <c r="M38" s="47">
        <v>5</v>
      </c>
      <c r="N38" s="47">
        <v>18</v>
      </c>
      <c r="O38" s="47">
        <f t="shared" si="2"/>
        <v>0</v>
      </c>
      <c r="P38" s="49">
        <f t="shared" si="3"/>
        <v>18041.10833333333</v>
      </c>
      <c r="Q38" s="49">
        <f t="shared" si="4"/>
        <v>64947.989999999991</v>
      </c>
      <c r="R38" s="47">
        <f t="shared" si="5"/>
        <v>20747.274583333332</v>
      </c>
      <c r="S38" s="49"/>
      <c r="T38" s="49"/>
      <c r="U38" s="49"/>
      <c r="V38" s="47">
        <f t="shared" si="12"/>
        <v>0</v>
      </c>
      <c r="W38" s="49"/>
      <c r="X38" s="49"/>
      <c r="Y38" s="49"/>
      <c r="Z38" s="49">
        <v>5</v>
      </c>
      <c r="AA38" s="79"/>
      <c r="AB38" s="49">
        <v>18</v>
      </c>
      <c r="AC38" s="47"/>
      <c r="AD38" s="47">
        <f t="shared" si="6"/>
        <v>0</v>
      </c>
      <c r="AE38" s="47">
        <f t="shared" si="14"/>
        <v>0</v>
      </c>
      <c r="AF38" s="49">
        <f t="shared" si="7"/>
        <v>1228.9583333333333</v>
      </c>
      <c r="AG38" s="49"/>
      <c r="AH38" s="49">
        <f t="shared" si="8"/>
        <v>4424.25</v>
      </c>
      <c r="AI38" s="49"/>
      <c r="AJ38" s="49"/>
      <c r="AK38" s="49"/>
      <c r="AL38" s="49">
        <v>5309</v>
      </c>
      <c r="AM38" s="49"/>
      <c r="AN38" s="49"/>
      <c r="AO38" s="49"/>
      <c r="AP38" s="49"/>
      <c r="AQ38" s="47">
        <f t="shared" si="9"/>
        <v>10373.637291666666</v>
      </c>
      <c r="AR38" s="49">
        <f t="shared" si="13"/>
        <v>125072.21854166666</v>
      </c>
      <c r="AS38" s="166"/>
      <c r="AT38" s="129">
        <v>0.3</v>
      </c>
      <c r="AU38" s="129">
        <v>0.35</v>
      </c>
      <c r="AV38" s="129">
        <v>0.4</v>
      </c>
    </row>
    <row r="39" spans="1:48" ht="14.25" customHeight="1">
      <c r="A39" s="64">
        <v>27</v>
      </c>
      <c r="B39" s="45" t="s">
        <v>56</v>
      </c>
      <c r="C39" s="45" t="s">
        <v>36</v>
      </c>
      <c r="D39" s="45" t="s">
        <v>42</v>
      </c>
      <c r="E39" s="43" t="s">
        <v>128</v>
      </c>
      <c r="F39" s="47" t="s">
        <v>43</v>
      </c>
      <c r="G39" s="46">
        <f t="shared" si="10"/>
        <v>1.3333333333333333</v>
      </c>
      <c r="H39" s="45">
        <v>17697</v>
      </c>
      <c r="I39" s="45">
        <v>4.16</v>
      </c>
      <c r="J39" s="45">
        <v>18</v>
      </c>
      <c r="K39" s="47">
        <f t="shared" si="11"/>
        <v>73619.520000000004</v>
      </c>
      <c r="L39" s="47"/>
      <c r="M39" s="47">
        <v>20</v>
      </c>
      <c r="N39" s="47">
        <v>4</v>
      </c>
      <c r="O39" s="47">
        <f t="shared" si="2"/>
        <v>0</v>
      </c>
      <c r="P39" s="49">
        <f t="shared" si="3"/>
        <v>81799.466666666674</v>
      </c>
      <c r="Q39" s="49">
        <f t="shared" si="4"/>
        <v>16359.893333333333</v>
      </c>
      <c r="R39" s="47">
        <f t="shared" si="5"/>
        <v>24539.840000000004</v>
      </c>
      <c r="S39" s="49"/>
      <c r="T39" s="49"/>
      <c r="U39" s="49">
        <v>20</v>
      </c>
      <c r="V39" s="47">
        <f t="shared" si="12"/>
        <v>7865.333333333333</v>
      </c>
      <c r="W39" s="49"/>
      <c r="X39" s="49"/>
      <c r="Y39" s="49"/>
      <c r="Z39" s="49">
        <v>14</v>
      </c>
      <c r="AA39" s="79"/>
      <c r="AB39" s="49">
        <v>4</v>
      </c>
      <c r="AC39" s="47"/>
      <c r="AD39" s="47">
        <f t="shared" si="6"/>
        <v>0</v>
      </c>
      <c r="AE39" s="47">
        <f t="shared" si="14"/>
        <v>0</v>
      </c>
      <c r="AF39" s="49">
        <f t="shared" si="7"/>
        <v>3441.083333333333</v>
      </c>
      <c r="AG39" s="49"/>
      <c r="AH39" s="49">
        <f t="shared" si="8"/>
        <v>983.16666666666663</v>
      </c>
      <c r="AI39" s="49"/>
      <c r="AJ39" s="49"/>
      <c r="AK39" s="49"/>
      <c r="AL39" s="49"/>
      <c r="AM39" s="49"/>
      <c r="AN39" s="49">
        <v>5309</v>
      </c>
      <c r="AO39" s="49"/>
      <c r="AP39" s="47">
        <v>3539</v>
      </c>
      <c r="AQ39" s="47">
        <f t="shared" si="9"/>
        <v>12269.920000000002</v>
      </c>
      <c r="AR39" s="49">
        <f t="shared" si="13"/>
        <v>156106.70333333337</v>
      </c>
      <c r="AS39" s="166"/>
      <c r="AT39" s="129">
        <v>0.3</v>
      </c>
      <c r="AU39" s="129">
        <v>0.35</v>
      </c>
      <c r="AV39" s="129">
        <v>0.4</v>
      </c>
    </row>
    <row r="40" spans="1:48" ht="14.25" customHeight="1">
      <c r="A40" s="64"/>
      <c r="B40" s="45" t="s">
        <v>5</v>
      </c>
      <c r="C40" s="45" t="s">
        <v>36</v>
      </c>
      <c r="D40" s="45" t="s">
        <v>53</v>
      </c>
      <c r="E40" s="43" t="s">
        <v>177</v>
      </c>
      <c r="F40" s="47" t="s">
        <v>178</v>
      </c>
      <c r="G40" s="46">
        <f t="shared" si="10"/>
        <v>0.1111111111111111</v>
      </c>
      <c r="H40" s="45">
        <v>17697</v>
      </c>
      <c r="I40" s="45">
        <v>3.99</v>
      </c>
      <c r="J40" s="45">
        <v>18</v>
      </c>
      <c r="K40" s="47">
        <f t="shared" si="11"/>
        <v>70611.03</v>
      </c>
      <c r="L40" s="47"/>
      <c r="M40" s="47"/>
      <c r="N40" s="47">
        <v>2</v>
      </c>
      <c r="O40" s="47">
        <f t="shared" si="2"/>
        <v>0</v>
      </c>
      <c r="P40" s="49">
        <f t="shared" si="3"/>
        <v>0</v>
      </c>
      <c r="Q40" s="49">
        <f t="shared" si="4"/>
        <v>7845.67</v>
      </c>
      <c r="R40" s="47">
        <f t="shared" si="5"/>
        <v>1961.4175</v>
      </c>
      <c r="S40" s="49"/>
      <c r="T40" s="49"/>
      <c r="U40" s="49"/>
      <c r="V40" s="47">
        <f t="shared" si="12"/>
        <v>0</v>
      </c>
      <c r="W40" s="49"/>
      <c r="X40" s="49"/>
      <c r="Y40" s="49"/>
      <c r="Z40" s="49"/>
      <c r="AA40" s="79"/>
      <c r="AB40" s="49"/>
      <c r="AC40" s="47"/>
      <c r="AD40" s="47">
        <f t="shared" si="6"/>
        <v>0</v>
      </c>
      <c r="AE40" s="47">
        <f t="shared" si="14"/>
        <v>0</v>
      </c>
      <c r="AF40" s="49">
        <f t="shared" si="7"/>
        <v>0</v>
      </c>
      <c r="AG40" s="49"/>
      <c r="AH40" s="49">
        <f t="shared" si="8"/>
        <v>0</v>
      </c>
      <c r="AI40" s="49"/>
      <c r="AJ40" s="49"/>
      <c r="AK40" s="49"/>
      <c r="AL40" s="49"/>
      <c r="AM40" s="49"/>
      <c r="AN40" s="49"/>
      <c r="AO40" s="49"/>
      <c r="AP40" s="47"/>
      <c r="AQ40" s="47">
        <f t="shared" si="9"/>
        <v>980.70875000000001</v>
      </c>
      <c r="AR40" s="49">
        <f t="shared" si="13"/>
        <v>10787.796249999999</v>
      </c>
      <c r="AS40" s="166"/>
      <c r="AT40" s="129">
        <v>0.3</v>
      </c>
      <c r="AU40" s="129">
        <v>0.35</v>
      </c>
      <c r="AV40" s="129">
        <v>0.4</v>
      </c>
    </row>
    <row r="41" spans="1:48" ht="14.25" customHeight="1">
      <c r="A41" s="64">
        <v>28</v>
      </c>
      <c r="B41" s="45" t="s">
        <v>56</v>
      </c>
      <c r="C41" s="45" t="s">
        <v>36</v>
      </c>
      <c r="D41" s="45" t="s">
        <v>53</v>
      </c>
      <c r="E41" s="43" t="s">
        <v>47</v>
      </c>
      <c r="F41" s="52" t="s">
        <v>178</v>
      </c>
      <c r="G41" s="46">
        <f t="shared" si="10"/>
        <v>1.3333333333333333</v>
      </c>
      <c r="H41" s="45">
        <v>17697</v>
      </c>
      <c r="I41" s="45">
        <v>3.61</v>
      </c>
      <c r="J41" s="45">
        <v>18</v>
      </c>
      <c r="K41" s="47">
        <f t="shared" si="11"/>
        <v>63886.17</v>
      </c>
      <c r="L41" s="47"/>
      <c r="M41" s="47">
        <v>20</v>
      </c>
      <c r="N41" s="47">
        <v>4</v>
      </c>
      <c r="O41" s="47">
        <f t="shared" si="2"/>
        <v>0</v>
      </c>
      <c r="P41" s="49">
        <f t="shared" si="3"/>
        <v>70984.633333333331</v>
      </c>
      <c r="Q41" s="49">
        <f t="shared" si="4"/>
        <v>14196.926666666666</v>
      </c>
      <c r="R41" s="47">
        <f t="shared" si="5"/>
        <v>21295.39</v>
      </c>
      <c r="S41" s="49"/>
      <c r="T41" s="49"/>
      <c r="U41" s="49"/>
      <c r="V41" s="47">
        <f t="shared" si="12"/>
        <v>0</v>
      </c>
      <c r="W41" s="49"/>
      <c r="X41" s="49"/>
      <c r="Y41" s="49"/>
      <c r="Z41" s="49">
        <v>14</v>
      </c>
      <c r="AA41" s="79"/>
      <c r="AB41" s="49">
        <v>4</v>
      </c>
      <c r="AC41" s="47"/>
      <c r="AD41" s="47">
        <f t="shared" si="6"/>
        <v>0</v>
      </c>
      <c r="AE41" s="47">
        <f t="shared" si="14"/>
        <v>0</v>
      </c>
      <c r="AF41" s="49">
        <f t="shared" si="7"/>
        <v>3441.083333333333</v>
      </c>
      <c r="AG41" s="49">
        <f>H41*25%/J41*AA41</f>
        <v>0</v>
      </c>
      <c r="AH41" s="49">
        <f t="shared" si="8"/>
        <v>983.16666666666663</v>
      </c>
      <c r="AI41" s="49"/>
      <c r="AJ41" s="49"/>
      <c r="AK41" s="49"/>
      <c r="AL41" s="49"/>
      <c r="AM41" s="49"/>
      <c r="AN41" s="49"/>
      <c r="AO41" s="49"/>
      <c r="AP41" s="49"/>
      <c r="AQ41" s="47">
        <f t="shared" si="9"/>
        <v>10647.695</v>
      </c>
      <c r="AR41" s="49">
        <f t="shared" si="13"/>
        <v>121548.89499999999</v>
      </c>
      <c r="AS41" s="166"/>
      <c r="AT41" s="129">
        <v>0.3</v>
      </c>
      <c r="AU41" s="129">
        <v>0.35</v>
      </c>
      <c r="AV41" s="129">
        <v>0.4</v>
      </c>
    </row>
    <row r="42" spans="1:48" ht="14.25" customHeight="1">
      <c r="A42" s="64">
        <v>29</v>
      </c>
      <c r="B42" s="45" t="s">
        <v>49</v>
      </c>
      <c r="C42" s="45" t="s">
        <v>36</v>
      </c>
      <c r="D42" s="57" t="s">
        <v>71</v>
      </c>
      <c r="E42" s="141" t="s">
        <v>55</v>
      </c>
      <c r="F42" s="52" t="s">
        <v>136</v>
      </c>
      <c r="G42" s="46">
        <f t="shared" si="10"/>
        <v>1</v>
      </c>
      <c r="H42" s="45">
        <v>17697</v>
      </c>
      <c r="I42" s="45">
        <v>3.14</v>
      </c>
      <c r="J42" s="45">
        <v>18</v>
      </c>
      <c r="K42" s="47">
        <f t="shared" si="11"/>
        <v>55568.58</v>
      </c>
      <c r="L42" s="141"/>
      <c r="M42" s="56">
        <v>9</v>
      </c>
      <c r="N42" s="47">
        <v>9</v>
      </c>
      <c r="O42" s="47">
        <f t="shared" si="2"/>
        <v>0</v>
      </c>
      <c r="P42" s="49">
        <f t="shared" si="3"/>
        <v>27784.29</v>
      </c>
      <c r="Q42" s="49">
        <f t="shared" si="4"/>
        <v>27784.29</v>
      </c>
      <c r="R42" s="47">
        <f t="shared" si="5"/>
        <v>13892.145</v>
      </c>
      <c r="S42" s="49"/>
      <c r="T42" s="49"/>
      <c r="U42" s="49"/>
      <c r="V42" s="47">
        <f t="shared" si="12"/>
        <v>0</v>
      </c>
      <c r="W42" s="49"/>
      <c r="X42" s="49"/>
      <c r="Y42" s="49"/>
      <c r="Z42" s="49"/>
      <c r="AA42" s="49"/>
      <c r="AB42" s="49"/>
      <c r="AC42" s="47"/>
      <c r="AD42" s="47">
        <f t="shared" si="6"/>
        <v>0</v>
      </c>
      <c r="AE42" s="47">
        <f t="shared" si="14"/>
        <v>0</v>
      </c>
      <c r="AF42" s="49">
        <f t="shared" si="7"/>
        <v>0</v>
      </c>
      <c r="AG42" s="49"/>
      <c r="AH42" s="49">
        <f t="shared" si="8"/>
        <v>0</v>
      </c>
      <c r="AI42" s="49"/>
      <c r="AJ42" s="49"/>
      <c r="AK42" s="49"/>
      <c r="AL42" s="49"/>
      <c r="AM42" s="49"/>
      <c r="AN42" s="49"/>
      <c r="AO42" s="49"/>
      <c r="AP42" s="49"/>
      <c r="AQ42" s="47">
        <f t="shared" si="9"/>
        <v>6946.0725000000011</v>
      </c>
      <c r="AR42" s="49">
        <f t="shared" si="13"/>
        <v>76406.797500000015</v>
      </c>
      <c r="AS42" s="166"/>
      <c r="AT42" s="129">
        <v>0.3</v>
      </c>
      <c r="AU42" s="129">
        <v>0.35</v>
      </c>
      <c r="AV42" s="129">
        <v>0.4</v>
      </c>
    </row>
    <row r="43" spans="1:48" ht="14.25" customHeight="1">
      <c r="A43" s="64"/>
      <c r="B43" s="45" t="s">
        <v>5</v>
      </c>
      <c r="C43" s="45" t="s">
        <v>36</v>
      </c>
      <c r="D43" s="57" t="s">
        <v>71</v>
      </c>
      <c r="E43" s="141" t="s">
        <v>179</v>
      </c>
      <c r="F43" s="52" t="s">
        <v>136</v>
      </c>
      <c r="G43" s="46">
        <f t="shared" si="10"/>
        <v>0.33333333333333331</v>
      </c>
      <c r="H43" s="45">
        <v>17697</v>
      </c>
      <c r="I43" s="45">
        <v>3.14</v>
      </c>
      <c r="J43" s="45">
        <v>18</v>
      </c>
      <c r="K43" s="47">
        <f t="shared" si="11"/>
        <v>55568.58</v>
      </c>
      <c r="L43" s="141">
        <v>4</v>
      </c>
      <c r="M43" s="56">
        <v>2</v>
      </c>
      <c r="N43" s="47"/>
      <c r="O43" s="47">
        <f t="shared" si="2"/>
        <v>12348.573333333334</v>
      </c>
      <c r="P43" s="49">
        <f t="shared" si="3"/>
        <v>6174.2866666666669</v>
      </c>
      <c r="Q43" s="49">
        <f t="shared" si="4"/>
        <v>0</v>
      </c>
      <c r="R43" s="47">
        <f t="shared" si="5"/>
        <v>4630.7150000000001</v>
      </c>
      <c r="S43" s="49"/>
      <c r="T43" s="49"/>
      <c r="U43" s="49"/>
      <c r="V43" s="47">
        <f t="shared" si="12"/>
        <v>0</v>
      </c>
      <c r="W43" s="49"/>
      <c r="X43" s="49"/>
      <c r="Y43" s="49"/>
      <c r="Z43" s="49"/>
      <c r="AA43" s="49"/>
      <c r="AB43" s="49"/>
      <c r="AC43" s="47"/>
      <c r="AD43" s="47">
        <f t="shared" si="6"/>
        <v>0</v>
      </c>
      <c r="AE43" s="47">
        <f t="shared" si="14"/>
        <v>0</v>
      </c>
      <c r="AF43" s="49">
        <f t="shared" si="7"/>
        <v>0</v>
      </c>
      <c r="AG43" s="49"/>
      <c r="AH43" s="49">
        <f t="shared" si="8"/>
        <v>0</v>
      </c>
      <c r="AI43" s="49"/>
      <c r="AJ43" s="49"/>
      <c r="AK43" s="49"/>
      <c r="AL43" s="49"/>
      <c r="AM43" s="49"/>
      <c r="AN43" s="49"/>
      <c r="AO43" s="49"/>
      <c r="AP43" s="49"/>
      <c r="AQ43" s="47">
        <f t="shared" si="9"/>
        <v>2315.3575000000001</v>
      </c>
      <c r="AR43" s="49">
        <f t="shared" si="13"/>
        <v>25468.932500000003</v>
      </c>
      <c r="AS43" s="166"/>
      <c r="AT43" s="129">
        <v>0.3</v>
      </c>
      <c r="AU43" s="129">
        <v>0.35</v>
      </c>
      <c r="AV43" s="129">
        <v>0.4</v>
      </c>
    </row>
    <row r="44" spans="1:48" ht="14.25" customHeight="1">
      <c r="A44" s="64">
        <v>30</v>
      </c>
      <c r="B44" s="45" t="s">
        <v>49</v>
      </c>
      <c r="C44" s="45" t="s">
        <v>36</v>
      </c>
      <c r="D44" s="45" t="s">
        <v>53</v>
      </c>
      <c r="E44" s="141" t="s">
        <v>130</v>
      </c>
      <c r="F44" s="45" t="s">
        <v>54</v>
      </c>
      <c r="G44" s="46">
        <f t="shared" si="10"/>
        <v>1</v>
      </c>
      <c r="H44" s="45">
        <v>17697</v>
      </c>
      <c r="I44" s="45">
        <v>3.92</v>
      </c>
      <c r="J44" s="45">
        <v>18</v>
      </c>
      <c r="K44" s="47">
        <f t="shared" si="11"/>
        <v>69372.240000000005</v>
      </c>
      <c r="L44" s="141"/>
      <c r="M44" s="56">
        <v>10</v>
      </c>
      <c r="N44" s="47">
        <v>8</v>
      </c>
      <c r="O44" s="47">
        <f t="shared" si="2"/>
        <v>0</v>
      </c>
      <c r="P44" s="49">
        <f t="shared" si="3"/>
        <v>38540.133333333339</v>
      </c>
      <c r="Q44" s="49">
        <f t="shared" si="4"/>
        <v>30832.10666666667</v>
      </c>
      <c r="R44" s="47">
        <f t="shared" si="5"/>
        <v>17343.060000000001</v>
      </c>
      <c r="S44" s="49"/>
      <c r="T44" s="49"/>
      <c r="U44" s="49">
        <v>15</v>
      </c>
      <c r="V44" s="47">
        <f t="shared" si="12"/>
        <v>5899</v>
      </c>
      <c r="W44" s="49"/>
      <c r="X44" s="49"/>
      <c r="Y44" s="49"/>
      <c r="Z44" s="49"/>
      <c r="AA44" s="49"/>
      <c r="AB44" s="49"/>
      <c r="AC44" s="47"/>
      <c r="AD44" s="47">
        <f t="shared" si="6"/>
        <v>0</v>
      </c>
      <c r="AE44" s="47">
        <f t="shared" si="14"/>
        <v>0</v>
      </c>
      <c r="AF44" s="49">
        <f t="shared" si="7"/>
        <v>0</v>
      </c>
      <c r="AG44" s="49"/>
      <c r="AH44" s="49">
        <f t="shared" si="8"/>
        <v>0</v>
      </c>
      <c r="AI44" s="49"/>
      <c r="AJ44" s="49"/>
      <c r="AK44" s="49"/>
      <c r="AL44" s="49"/>
      <c r="AM44" s="49"/>
      <c r="AN44" s="49"/>
      <c r="AO44" s="49"/>
      <c r="AP44" s="49"/>
      <c r="AQ44" s="47">
        <f t="shared" si="9"/>
        <v>8671.5300000000007</v>
      </c>
      <c r="AR44" s="49">
        <f t="shared" si="13"/>
        <v>101285.83000000002</v>
      </c>
      <c r="AS44" s="166"/>
      <c r="AT44" s="129">
        <v>0.3</v>
      </c>
      <c r="AU44" s="129">
        <v>0.35</v>
      </c>
      <c r="AV44" s="129">
        <v>0.4</v>
      </c>
    </row>
    <row r="45" spans="1:48" ht="14.25" customHeight="1">
      <c r="A45" s="64">
        <v>31</v>
      </c>
      <c r="B45" s="47" t="s">
        <v>109</v>
      </c>
      <c r="C45" s="47" t="s">
        <v>36</v>
      </c>
      <c r="D45" s="47" t="s">
        <v>42</v>
      </c>
      <c r="E45" s="49" t="s">
        <v>180</v>
      </c>
      <c r="F45" s="47" t="s">
        <v>43</v>
      </c>
      <c r="G45" s="46">
        <f t="shared" si="10"/>
        <v>1.1666666666666665</v>
      </c>
      <c r="H45" s="47">
        <v>17697</v>
      </c>
      <c r="I45" s="143">
        <v>4.2300000000000004</v>
      </c>
      <c r="J45" s="47">
        <v>18</v>
      </c>
      <c r="K45" s="47">
        <f t="shared" si="11"/>
        <v>74858.310000000012</v>
      </c>
      <c r="L45" s="47"/>
      <c r="M45" s="47">
        <v>12</v>
      </c>
      <c r="N45" s="47">
        <v>9</v>
      </c>
      <c r="O45" s="47">
        <f t="shared" si="2"/>
        <v>0</v>
      </c>
      <c r="P45" s="49">
        <f t="shared" si="3"/>
        <v>49905.540000000008</v>
      </c>
      <c r="Q45" s="49">
        <f t="shared" si="4"/>
        <v>37429.155000000006</v>
      </c>
      <c r="R45" s="47">
        <f t="shared" si="5"/>
        <v>21833.673750000002</v>
      </c>
      <c r="S45" s="49"/>
      <c r="T45" s="49"/>
      <c r="U45" s="49">
        <v>15</v>
      </c>
      <c r="V45" s="47">
        <f t="shared" si="12"/>
        <v>5899</v>
      </c>
      <c r="W45" s="49"/>
      <c r="X45" s="49"/>
      <c r="Y45" s="49"/>
      <c r="Z45" s="49"/>
      <c r="AA45" s="49"/>
      <c r="AB45" s="49"/>
      <c r="AC45" s="47"/>
      <c r="AD45" s="47">
        <f t="shared" si="6"/>
        <v>0</v>
      </c>
      <c r="AE45" s="47">
        <f t="shared" si="14"/>
        <v>0</v>
      </c>
      <c r="AF45" s="49">
        <f t="shared" si="7"/>
        <v>0</v>
      </c>
      <c r="AG45" s="49"/>
      <c r="AH45" s="49">
        <f t="shared" si="8"/>
        <v>0</v>
      </c>
      <c r="AI45" s="49"/>
      <c r="AJ45" s="49"/>
      <c r="AK45" s="49"/>
      <c r="AL45" s="49">
        <v>5309</v>
      </c>
      <c r="AM45" s="49"/>
      <c r="AN45" s="49"/>
      <c r="AO45" s="49"/>
      <c r="AP45" s="49">
        <v>3539</v>
      </c>
      <c r="AQ45" s="47">
        <f t="shared" si="9"/>
        <v>10916.836875000001</v>
      </c>
      <c r="AR45" s="49">
        <f t="shared" si="13"/>
        <v>134832.205625</v>
      </c>
      <c r="AS45" s="166"/>
      <c r="AT45" s="129">
        <v>0.3</v>
      </c>
      <c r="AU45" s="129">
        <v>0.35</v>
      </c>
      <c r="AV45" s="129">
        <v>0.4</v>
      </c>
    </row>
    <row r="46" spans="1:48" ht="14.25" customHeight="1">
      <c r="A46" s="64">
        <v>32</v>
      </c>
      <c r="B46" s="45" t="s">
        <v>45</v>
      </c>
      <c r="C46" s="45" t="s">
        <v>36</v>
      </c>
      <c r="D46" s="45" t="s">
        <v>40</v>
      </c>
      <c r="E46" s="45" t="s">
        <v>181</v>
      </c>
      <c r="F46" s="45" t="s">
        <v>38</v>
      </c>
      <c r="G46" s="46">
        <f t="shared" si="10"/>
        <v>1.4444444444444444</v>
      </c>
      <c r="H46" s="45">
        <v>17697</v>
      </c>
      <c r="I46" s="45">
        <v>4.7</v>
      </c>
      <c r="J46" s="45">
        <v>18</v>
      </c>
      <c r="K46" s="47">
        <f t="shared" si="11"/>
        <v>83175.900000000009</v>
      </c>
      <c r="L46" s="47"/>
      <c r="M46" s="47">
        <v>12</v>
      </c>
      <c r="N46" s="47">
        <v>14</v>
      </c>
      <c r="O46" s="47">
        <f t="shared" si="2"/>
        <v>0</v>
      </c>
      <c r="P46" s="49">
        <f t="shared" si="3"/>
        <v>55450.600000000006</v>
      </c>
      <c r="Q46" s="49">
        <f t="shared" si="4"/>
        <v>64692.366666666676</v>
      </c>
      <c r="R46" s="47">
        <f t="shared" si="5"/>
        <v>30035.741666666669</v>
      </c>
      <c r="S46" s="49"/>
      <c r="T46" s="49">
        <f>K46*0.7</f>
        <v>58223.130000000005</v>
      </c>
      <c r="U46" s="49">
        <v>14</v>
      </c>
      <c r="V46" s="47">
        <f t="shared" si="12"/>
        <v>5505.7333333333336</v>
      </c>
      <c r="W46" s="49"/>
      <c r="X46" s="49"/>
      <c r="Y46" s="49"/>
      <c r="Z46" s="49">
        <v>9</v>
      </c>
      <c r="AA46" s="49"/>
      <c r="AB46" s="49">
        <v>9</v>
      </c>
      <c r="AC46" s="47"/>
      <c r="AD46" s="47">
        <f t="shared" si="6"/>
        <v>0</v>
      </c>
      <c r="AE46" s="47">
        <f t="shared" si="14"/>
        <v>0</v>
      </c>
      <c r="AF46" s="49">
        <f t="shared" si="7"/>
        <v>2212.125</v>
      </c>
      <c r="AG46" s="49"/>
      <c r="AH46" s="49">
        <f t="shared" si="8"/>
        <v>2212.125</v>
      </c>
      <c r="AI46" s="49"/>
      <c r="AJ46" s="49"/>
      <c r="AK46" s="49"/>
      <c r="AL46" s="49">
        <v>5309</v>
      </c>
      <c r="AM46" s="49"/>
      <c r="AN46" s="49"/>
      <c r="AO46" s="49"/>
      <c r="AP46" s="47">
        <v>3539</v>
      </c>
      <c r="AQ46" s="47">
        <f t="shared" si="9"/>
        <v>15017.870833333334</v>
      </c>
      <c r="AR46" s="49">
        <f t="shared" si="13"/>
        <v>242197.69250000003</v>
      </c>
      <c r="AS46" s="166"/>
      <c r="AT46" s="129">
        <v>0.3</v>
      </c>
      <c r="AU46" s="129">
        <v>0.35</v>
      </c>
      <c r="AV46" s="129">
        <v>0.4</v>
      </c>
    </row>
    <row r="47" spans="1:48" ht="14.25" customHeight="1">
      <c r="A47" s="64">
        <v>33</v>
      </c>
      <c r="B47" s="45" t="s">
        <v>44</v>
      </c>
      <c r="C47" s="45" t="s">
        <v>36</v>
      </c>
      <c r="D47" s="45" t="s">
        <v>40</v>
      </c>
      <c r="E47" s="45" t="s">
        <v>131</v>
      </c>
      <c r="F47" s="45" t="s">
        <v>38</v>
      </c>
      <c r="G47" s="46">
        <f t="shared" si="10"/>
        <v>1</v>
      </c>
      <c r="H47" s="45">
        <v>17697</v>
      </c>
      <c r="I47" s="45">
        <v>4.7</v>
      </c>
      <c r="J47" s="45">
        <v>18</v>
      </c>
      <c r="K47" s="47">
        <f t="shared" si="11"/>
        <v>83175.900000000009</v>
      </c>
      <c r="L47" s="47"/>
      <c r="M47" s="47">
        <v>12</v>
      </c>
      <c r="N47" s="47">
        <v>6</v>
      </c>
      <c r="O47" s="47">
        <f t="shared" si="2"/>
        <v>0</v>
      </c>
      <c r="P47" s="49">
        <f t="shared" si="3"/>
        <v>55450.600000000006</v>
      </c>
      <c r="Q47" s="49">
        <f t="shared" si="4"/>
        <v>27725.300000000003</v>
      </c>
      <c r="R47" s="47">
        <f t="shared" si="5"/>
        <v>20793.975000000002</v>
      </c>
      <c r="S47" s="49"/>
      <c r="T47" s="49"/>
      <c r="U47" s="49">
        <v>12</v>
      </c>
      <c r="V47" s="47">
        <f t="shared" si="12"/>
        <v>4719.2</v>
      </c>
      <c r="W47" s="49"/>
      <c r="X47" s="49"/>
      <c r="Y47" s="49"/>
      <c r="Z47" s="49">
        <v>10</v>
      </c>
      <c r="AA47" s="49"/>
      <c r="AB47" s="49">
        <v>4</v>
      </c>
      <c r="AC47" s="47"/>
      <c r="AD47" s="47">
        <f t="shared" si="6"/>
        <v>0</v>
      </c>
      <c r="AE47" s="47">
        <f t="shared" si="14"/>
        <v>0</v>
      </c>
      <c r="AF47" s="49">
        <f t="shared" si="7"/>
        <v>2457.9166666666665</v>
      </c>
      <c r="AG47" s="49"/>
      <c r="AH47" s="49">
        <f t="shared" si="8"/>
        <v>983.16666666666663</v>
      </c>
      <c r="AI47" s="49"/>
      <c r="AJ47" s="49"/>
      <c r="AK47" s="49"/>
      <c r="AL47" s="49">
        <v>5309</v>
      </c>
      <c r="AM47" s="49"/>
      <c r="AN47" s="49"/>
      <c r="AO47" s="49"/>
      <c r="AP47" s="49">
        <v>3539</v>
      </c>
      <c r="AQ47" s="47">
        <f t="shared" si="9"/>
        <v>10396.987500000003</v>
      </c>
      <c r="AR47" s="49">
        <f t="shared" si="13"/>
        <v>131375.14583333334</v>
      </c>
      <c r="AS47" s="166"/>
      <c r="AT47" s="129">
        <v>0.3</v>
      </c>
      <c r="AU47" s="129">
        <v>0.35</v>
      </c>
      <c r="AV47" s="129">
        <v>0.4</v>
      </c>
    </row>
    <row r="48" spans="1:48" ht="14.25" customHeight="1">
      <c r="A48" s="64">
        <v>34</v>
      </c>
      <c r="B48" s="45" t="s">
        <v>44</v>
      </c>
      <c r="C48" s="45" t="s">
        <v>36</v>
      </c>
      <c r="D48" s="45" t="s">
        <v>42</v>
      </c>
      <c r="E48" s="45" t="s">
        <v>182</v>
      </c>
      <c r="F48" s="47" t="s">
        <v>43</v>
      </c>
      <c r="G48" s="46">
        <f t="shared" si="10"/>
        <v>1.1111111111111112</v>
      </c>
      <c r="H48" s="45">
        <v>17697</v>
      </c>
      <c r="I48" s="45">
        <v>4.3</v>
      </c>
      <c r="J48" s="45">
        <v>18</v>
      </c>
      <c r="K48" s="47">
        <f t="shared" si="11"/>
        <v>76097.099999999991</v>
      </c>
      <c r="L48" s="47"/>
      <c r="M48" s="47">
        <v>14</v>
      </c>
      <c r="N48" s="47">
        <v>6</v>
      </c>
      <c r="O48" s="47">
        <f t="shared" si="2"/>
        <v>0</v>
      </c>
      <c r="P48" s="49">
        <f t="shared" si="3"/>
        <v>59186.633333333324</v>
      </c>
      <c r="Q48" s="49">
        <f t="shared" si="4"/>
        <v>25365.699999999997</v>
      </c>
      <c r="R48" s="47">
        <f t="shared" si="5"/>
        <v>21138.083333333328</v>
      </c>
      <c r="S48" s="49"/>
      <c r="T48" s="49"/>
      <c r="U48" s="49">
        <v>10</v>
      </c>
      <c r="V48" s="47">
        <f t="shared" si="12"/>
        <v>3932.6666666666665</v>
      </c>
      <c r="W48" s="49"/>
      <c r="X48" s="49"/>
      <c r="Y48" s="49"/>
      <c r="Z48" s="49">
        <v>12</v>
      </c>
      <c r="AA48" s="49"/>
      <c r="AB48" s="49">
        <v>4</v>
      </c>
      <c r="AC48" s="47"/>
      <c r="AD48" s="47">
        <f t="shared" si="6"/>
        <v>0</v>
      </c>
      <c r="AE48" s="47">
        <f t="shared" si="14"/>
        <v>0</v>
      </c>
      <c r="AF48" s="49">
        <f t="shared" si="7"/>
        <v>2949.5</v>
      </c>
      <c r="AG48" s="49"/>
      <c r="AH48" s="49">
        <f>H48*25%/J48*AB48</f>
        <v>983.16666666666663</v>
      </c>
      <c r="AI48" s="49"/>
      <c r="AJ48" s="49"/>
      <c r="AK48" s="49"/>
      <c r="AL48" s="49">
        <v>5309</v>
      </c>
      <c r="AM48" s="49"/>
      <c r="AN48" s="49"/>
      <c r="AO48" s="49"/>
      <c r="AP48" s="49">
        <v>3539</v>
      </c>
      <c r="AQ48" s="47">
        <f t="shared" si="9"/>
        <v>10569.041666666664</v>
      </c>
      <c r="AR48" s="49">
        <f t="shared" si="13"/>
        <v>132972.79166666663</v>
      </c>
      <c r="AS48" s="166"/>
      <c r="AT48" s="129">
        <v>0.3</v>
      </c>
      <c r="AU48" s="129">
        <v>0.35</v>
      </c>
      <c r="AV48" s="129">
        <v>0.4</v>
      </c>
    </row>
    <row r="49" spans="1:48" ht="14.25" customHeight="1">
      <c r="A49" s="64">
        <v>35</v>
      </c>
      <c r="B49" s="45" t="s">
        <v>108</v>
      </c>
      <c r="C49" s="45" t="s">
        <v>36</v>
      </c>
      <c r="D49" s="45" t="s">
        <v>42</v>
      </c>
      <c r="E49" s="45" t="s">
        <v>130</v>
      </c>
      <c r="F49" s="45" t="s">
        <v>43</v>
      </c>
      <c r="G49" s="46">
        <f t="shared" si="10"/>
        <v>1.0027777777777778</v>
      </c>
      <c r="H49" s="45">
        <v>17697</v>
      </c>
      <c r="I49" s="45">
        <v>4.09</v>
      </c>
      <c r="J49" s="45">
        <v>18</v>
      </c>
      <c r="K49" s="47">
        <f t="shared" si="11"/>
        <v>72380.73</v>
      </c>
      <c r="L49" s="47"/>
      <c r="M49" s="47">
        <v>10</v>
      </c>
      <c r="N49" s="47">
        <v>8.0500000000000007</v>
      </c>
      <c r="O49" s="47">
        <f t="shared" si="2"/>
        <v>0</v>
      </c>
      <c r="P49" s="49">
        <f t="shared" si="3"/>
        <v>40211.516666666663</v>
      </c>
      <c r="Q49" s="49">
        <f t="shared" si="4"/>
        <v>32370.270916666668</v>
      </c>
      <c r="R49" s="47">
        <f t="shared" si="5"/>
        <v>18145.446895833331</v>
      </c>
      <c r="S49" s="49"/>
      <c r="T49" s="49"/>
      <c r="U49" s="49">
        <v>9</v>
      </c>
      <c r="V49" s="47">
        <f t="shared" si="12"/>
        <v>3539.3999999999996</v>
      </c>
      <c r="W49" s="49"/>
      <c r="X49" s="49"/>
      <c r="Y49" s="49"/>
      <c r="Z49" s="49">
        <v>12</v>
      </c>
      <c r="AA49" s="49"/>
      <c r="AB49" s="49">
        <v>4</v>
      </c>
      <c r="AC49" s="47"/>
      <c r="AD49" s="47">
        <f t="shared" si="6"/>
        <v>0</v>
      </c>
      <c r="AE49" s="47">
        <f t="shared" si="14"/>
        <v>0</v>
      </c>
      <c r="AF49" s="49">
        <f t="shared" si="7"/>
        <v>2949.5</v>
      </c>
      <c r="AG49" s="49"/>
      <c r="AH49" s="49">
        <f>H49*25%/J49*AB49</f>
        <v>983.16666666666663</v>
      </c>
      <c r="AI49" s="49"/>
      <c r="AJ49" s="49"/>
      <c r="AK49" s="49"/>
      <c r="AL49" s="49">
        <v>5309</v>
      </c>
      <c r="AM49" s="49"/>
      <c r="AN49" s="49"/>
      <c r="AO49" s="49"/>
      <c r="AP49" s="47">
        <v>3539</v>
      </c>
      <c r="AQ49" s="47">
        <f t="shared" si="9"/>
        <v>9072.7234479166655</v>
      </c>
      <c r="AR49" s="49">
        <f t="shared" si="13"/>
        <v>116120.02459374999</v>
      </c>
      <c r="AS49" s="166"/>
      <c r="AT49" s="129">
        <v>0.3</v>
      </c>
      <c r="AU49" s="129">
        <v>0.35</v>
      </c>
      <c r="AV49" s="129">
        <v>0.4</v>
      </c>
    </row>
    <row r="50" spans="1:48" ht="14.25" customHeight="1">
      <c r="A50" s="64">
        <v>36</v>
      </c>
      <c r="B50" s="45" t="s">
        <v>183</v>
      </c>
      <c r="C50" s="45" t="s">
        <v>36</v>
      </c>
      <c r="D50" s="45" t="s">
        <v>42</v>
      </c>
      <c r="E50" s="45" t="s">
        <v>184</v>
      </c>
      <c r="F50" s="45" t="s">
        <v>43</v>
      </c>
      <c r="G50" s="46">
        <f t="shared" si="10"/>
        <v>0.22222222222222221</v>
      </c>
      <c r="H50" s="45">
        <v>17697</v>
      </c>
      <c r="I50" s="45">
        <v>4.16</v>
      </c>
      <c r="J50" s="45">
        <v>18</v>
      </c>
      <c r="K50" s="47">
        <f t="shared" si="11"/>
        <v>73619.520000000004</v>
      </c>
      <c r="L50" s="47"/>
      <c r="M50" s="47">
        <v>2</v>
      </c>
      <c r="N50" s="47">
        <v>2</v>
      </c>
      <c r="O50" s="47">
        <f t="shared" si="2"/>
        <v>0</v>
      </c>
      <c r="P50" s="49">
        <f t="shared" si="3"/>
        <v>8179.9466666666667</v>
      </c>
      <c r="Q50" s="49">
        <f t="shared" si="4"/>
        <v>8179.9466666666667</v>
      </c>
      <c r="R50" s="47">
        <f t="shared" si="5"/>
        <v>4089.9733333333334</v>
      </c>
      <c r="S50" s="49"/>
      <c r="T50" s="49"/>
      <c r="U50" s="49"/>
      <c r="V50" s="47">
        <f t="shared" si="12"/>
        <v>0</v>
      </c>
      <c r="W50" s="49"/>
      <c r="X50" s="49"/>
      <c r="Y50" s="49"/>
      <c r="Z50" s="49"/>
      <c r="AA50" s="49"/>
      <c r="AB50" s="49"/>
      <c r="AC50" s="47"/>
      <c r="AD50" s="47">
        <f t="shared" si="6"/>
        <v>0</v>
      </c>
      <c r="AE50" s="47">
        <f t="shared" si="14"/>
        <v>0</v>
      </c>
      <c r="AF50" s="49">
        <f t="shared" si="7"/>
        <v>0</v>
      </c>
      <c r="AG50" s="49"/>
      <c r="AH50" s="49">
        <f t="shared" ref="AH50:AH79" si="15">H50*25%/J50*AB50</f>
        <v>0</v>
      </c>
      <c r="AI50" s="49"/>
      <c r="AJ50" s="49"/>
      <c r="AK50" s="49"/>
      <c r="AL50" s="49"/>
      <c r="AM50" s="49"/>
      <c r="AN50" s="49"/>
      <c r="AO50" s="49"/>
      <c r="AP50" s="49">
        <v>3539</v>
      </c>
      <c r="AQ50" s="47">
        <f t="shared" si="9"/>
        <v>2044.9866666666669</v>
      </c>
      <c r="AR50" s="49">
        <f t="shared" si="13"/>
        <v>26033.853333333333</v>
      </c>
      <c r="AS50" s="166"/>
      <c r="AT50" s="129">
        <v>0.3</v>
      </c>
      <c r="AU50" s="129">
        <v>0.35</v>
      </c>
      <c r="AV50" s="129">
        <v>0.4</v>
      </c>
    </row>
    <row r="51" spans="1:48" ht="14.25" customHeight="1">
      <c r="A51" s="64"/>
      <c r="B51" s="45" t="s">
        <v>140</v>
      </c>
      <c r="C51" s="45" t="s">
        <v>36</v>
      </c>
      <c r="D51" s="45" t="s">
        <v>53</v>
      </c>
      <c r="E51" s="45" t="s">
        <v>184</v>
      </c>
      <c r="F51" s="45" t="s">
        <v>50</v>
      </c>
      <c r="G51" s="46">
        <f t="shared" si="10"/>
        <v>0.22222222222222221</v>
      </c>
      <c r="H51" s="45">
        <v>17697</v>
      </c>
      <c r="I51" s="45">
        <v>3.99</v>
      </c>
      <c r="J51" s="45">
        <v>18</v>
      </c>
      <c r="K51" s="47">
        <f t="shared" si="11"/>
        <v>70611.03</v>
      </c>
      <c r="L51" s="47"/>
      <c r="M51" s="47"/>
      <c r="N51" s="47">
        <v>4</v>
      </c>
      <c r="O51" s="47">
        <f t="shared" si="2"/>
        <v>0</v>
      </c>
      <c r="P51" s="49">
        <f t="shared" si="3"/>
        <v>0</v>
      </c>
      <c r="Q51" s="49">
        <f t="shared" si="4"/>
        <v>15691.34</v>
      </c>
      <c r="R51" s="47">
        <f>(O51+P51+Q51)*0.25</f>
        <v>3922.835</v>
      </c>
      <c r="S51" s="49"/>
      <c r="T51" s="49"/>
      <c r="U51" s="49">
        <v>1</v>
      </c>
      <c r="V51" s="47">
        <f t="shared" si="12"/>
        <v>393.26666666666665</v>
      </c>
      <c r="W51" s="49"/>
      <c r="X51" s="49"/>
      <c r="Y51" s="49"/>
      <c r="Z51" s="49"/>
      <c r="AA51" s="49"/>
      <c r="AB51" s="49"/>
      <c r="AC51" s="47"/>
      <c r="AD51" s="47">
        <f t="shared" si="6"/>
        <v>0</v>
      </c>
      <c r="AE51" s="47">
        <f t="shared" si="14"/>
        <v>0</v>
      </c>
      <c r="AF51" s="49">
        <f t="shared" si="7"/>
        <v>0</v>
      </c>
      <c r="AG51" s="49"/>
      <c r="AH51" s="49">
        <f t="shared" si="15"/>
        <v>0</v>
      </c>
      <c r="AI51" s="49"/>
      <c r="AJ51" s="49"/>
      <c r="AK51" s="49"/>
      <c r="AL51" s="49"/>
      <c r="AM51" s="49"/>
      <c r="AN51" s="49"/>
      <c r="AO51" s="47"/>
      <c r="AP51" s="49"/>
      <c r="AQ51" s="47">
        <f>(O51+P51+Q51+R51)*0.1</f>
        <v>1961.4175</v>
      </c>
      <c r="AR51" s="49">
        <f t="shared" si="13"/>
        <v>21968.859166666665</v>
      </c>
      <c r="AS51" s="166"/>
      <c r="AT51" s="129">
        <v>0.3</v>
      </c>
      <c r="AU51" s="129">
        <v>0.35</v>
      </c>
      <c r="AV51" s="129">
        <v>0.4</v>
      </c>
    </row>
    <row r="52" spans="1:48" ht="14.25" customHeight="1">
      <c r="A52" s="64">
        <v>37</v>
      </c>
      <c r="B52" s="52" t="s">
        <v>74</v>
      </c>
      <c r="C52" s="141" t="s">
        <v>62</v>
      </c>
      <c r="D52" s="57" t="s">
        <v>61</v>
      </c>
      <c r="E52" s="58" t="s">
        <v>133</v>
      </c>
      <c r="F52" s="52" t="s">
        <v>136</v>
      </c>
      <c r="G52" s="46">
        <f t="shared" si="10"/>
        <v>1.1111111111111112</v>
      </c>
      <c r="H52" s="45">
        <v>17697</v>
      </c>
      <c r="I52" s="45">
        <v>3.45</v>
      </c>
      <c r="J52" s="45">
        <v>18</v>
      </c>
      <c r="K52" s="47">
        <f t="shared" si="11"/>
        <v>61054.65</v>
      </c>
      <c r="L52" s="47">
        <v>12</v>
      </c>
      <c r="M52" s="47">
        <v>8</v>
      </c>
      <c r="N52" s="47"/>
      <c r="O52" s="47">
        <f t="shared" si="2"/>
        <v>40703.100000000006</v>
      </c>
      <c r="P52" s="49">
        <f t="shared" si="3"/>
        <v>27135.4</v>
      </c>
      <c r="Q52" s="49">
        <f t="shared" si="4"/>
        <v>0</v>
      </c>
      <c r="R52" s="47">
        <f t="shared" si="5"/>
        <v>16959.625</v>
      </c>
      <c r="S52" s="49"/>
      <c r="T52" s="49"/>
      <c r="U52" s="49"/>
      <c r="V52" s="47">
        <f t="shared" si="12"/>
        <v>0</v>
      </c>
      <c r="W52" s="49"/>
      <c r="X52" s="49"/>
      <c r="Y52" s="49"/>
      <c r="Z52" s="49"/>
      <c r="AA52" s="49"/>
      <c r="AB52" s="49"/>
      <c r="AC52" s="47"/>
      <c r="AD52" s="47">
        <f t="shared" si="6"/>
        <v>0</v>
      </c>
      <c r="AE52" s="47">
        <f t="shared" si="14"/>
        <v>0</v>
      </c>
      <c r="AF52" s="49">
        <f t="shared" si="7"/>
        <v>0</v>
      </c>
      <c r="AG52" s="49"/>
      <c r="AH52" s="49">
        <f t="shared" si="15"/>
        <v>0</v>
      </c>
      <c r="AI52" s="49"/>
      <c r="AJ52" s="49"/>
      <c r="AK52" s="49"/>
      <c r="AL52" s="49"/>
      <c r="AM52" s="49"/>
      <c r="AN52" s="49"/>
      <c r="AO52" s="49"/>
      <c r="AP52" s="49">
        <v>3539</v>
      </c>
      <c r="AQ52" s="47">
        <f t="shared" si="9"/>
        <v>8479.8125</v>
      </c>
      <c r="AR52" s="49">
        <f t="shared" si="13"/>
        <v>96816.9375</v>
      </c>
      <c r="AS52" s="166"/>
      <c r="AT52" s="129">
        <v>0.3</v>
      </c>
      <c r="AU52" s="129">
        <v>0.35</v>
      </c>
      <c r="AV52" s="129">
        <v>0.4</v>
      </c>
    </row>
    <row r="53" spans="1:48" ht="14.25" customHeight="1">
      <c r="A53" s="64">
        <v>38</v>
      </c>
      <c r="B53" s="52" t="s">
        <v>74</v>
      </c>
      <c r="C53" s="45" t="s">
        <v>36</v>
      </c>
      <c r="D53" s="45" t="s">
        <v>46</v>
      </c>
      <c r="E53" s="43" t="s">
        <v>72</v>
      </c>
      <c r="F53" s="52" t="s">
        <v>136</v>
      </c>
      <c r="G53" s="46">
        <f t="shared" si="10"/>
        <v>0.33333333333333331</v>
      </c>
      <c r="H53" s="45">
        <v>17697</v>
      </c>
      <c r="I53" s="45">
        <v>3.38</v>
      </c>
      <c r="J53" s="45">
        <v>18</v>
      </c>
      <c r="K53" s="47">
        <f t="shared" si="11"/>
        <v>59815.86</v>
      </c>
      <c r="L53" s="47">
        <v>4</v>
      </c>
      <c r="M53" s="47"/>
      <c r="N53" s="47">
        <v>2</v>
      </c>
      <c r="O53" s="47">
        <f t="shared" si="2"/>
        <v>13292.413333333334</v>
      </c>
      <c r="P53" s="49">
        <f t="shared" si="3"/>
        <v>0</v>
      </c>
      <c r="Q53" s="49">
        <f t="shared" si="4"/>
        <v>6646.2066666666669</v>
      </c>
      <c r="R53" s="47">
        <f t="shared" si="5"/>
        <v>4984.6550000000007</v>
      </c>
      <c r="S53" s="49"/>
      <c r="T53" s="49"/>
      <c r="U53" s="49"/>
      <c r="V53" s="47">
        <f t="shared" si="12"/>
        <v>0</v>
      </c>
      <c r="W53" s="49"/>
      <c r="X53" s="49"/>
      <c r="Y53" s="49"/>
      <c r="Z53" s="49"/>
      <c r="AA53" s="49"/>
      <c r="AB53" s="49"/>
      <c r="AC53" s="47"/>
      <c r="AD53" s="47">
        <f t="shared" si="6"/>
        <v>0</v>
      </c>
      <c r="AE53" s="47">
        <f t="shared" si="14"/>
        <v>0</v>
      </c>
      <c r="AF53" s="49">
        <f t="shared" si="7"/>
        <v>0</v>
      </c>
      <c r="AG53" s="49"/>
      <c r="AH53" s="49">
        <f t="shared" si="15"/>
        <v>0</v>
      </c>
      <c r="AI53" s="49"/>
      <c r="AJ53" s="49"/>
      <c r="AK53" s="49"/>
      <c r="AL53" s="49"/>
      <c r="AM53" s="49"/>
      <c r="AN53" s="49"/>
      <c r="AO53" s="47"/>
      <c r="AP53" s="49"/>
      <c r="AQ53" s="47">
        <f t="shared" si="9"/>
        <v>2492.3275000000003</v>
      </c>
      <c r="AR53" s="49">
        <f t="shared" si="13"/>
        <v>27415.602500000001</v>
      </c>
      <c r="AS53" s="166"/>
      <c r="AT53" s="129">
        <v>0.3</v>
      </c>
      <c r="AU53" s="129">
        <v>0.35</v>
      </c>
      <c r="AV53" s="129">
        <v>0.4</v>
      </c>
    </row>
    <row r="54" spans="1:48" ht="14.25" customHeight="1">
      <c r="A54" s="64"/>
      <c r="B54" s="52" t="s">
        <v>49</v>
      </c>
      <c r="C54" s="45" t="s">
        <v>36</v>
      </c>
      <c r="D54" s="45" t="s">
        <v>46</v>
      </c>
      <c r="E54" s="43" t="s">
        <v>72</v>
      </c>
      <c r="F54" s="52" t="s">
        <v>136</v>
      </c>
      <c r="G54" s="46">
        <f t="shared" si="10"/>
        <v>0.16666666666666666</v>
      </c>
      <c r="H54" s="45">
        <v>17697</v>
      </c>
      <c r="I54" s="45">
        <v>3.8</v>
      </c>
      <c r="J54" s="45">
        <v>18</v>
      </c>
      <c r="K54" s="47">
        <f t="shared" si="11"/>
        <v>67248.599999999991</v>
      </c>
      <c r="L54" s="47"/>
      <c r="M54" s="47">
        <v>3</v>
      </c>
      <c r="N54" s="47"/>
      <c r="O54" s="47">
        <f t="shared" si="2"/>
        <v>0</v>
      </c>
      <c r="P54" s="49">
        <f t="shared" si="3"/>
        <v>11208.099999999999</v>
      </c>
      <c r="Q54" s="49">
        <f t="shared" si="4"/>
        <v>0</v>
      </c>
      <c r="R54" s="47">
        <f t="shared" si="5"/>
        <v>2802.0249999999996</v>
      </c>
      <c r="S54" s="49"/>
      <c r="T54" s="49"/>
      <c r="U54" s="49">
        <v>3</v>
      </c>
      <c r="V54" s="47">
        <f t="shared" si="12"/>
        <v>1179.8</v>
      </c>
      <c r="W54" s="49"/>
      <c r="X54" s="49"/>
      <c r="Y54" s="49"/>
      <c r="Z54" s="49"/>
      <c r="AA54" s="49"/>
      <c r="AB54" s="49"/>
      <c r="AC54" s="47"/>
      <c r="AD54" s="47">
        <f t="shared" si="6"/>
        <v>0</v>
      </c>
      <c r="AE54" s="47">
        <f t="shared" si="14"/>
        <v>0</v>
      </c>
      <c r="AF54" s="49">
        <f t="shared" si="7"/>
        <v>0</v>
      </c>
      <c r="AG54" s="49"/>
      <c r="AH54" s="49">
        <f t="shared" si="15"/>
        <v>0</v>
      </c>
      <c r="AI54" s="49"/>
      <c r="AJ54" s="49"/>
      <c r="AK54" s="49"/>
      <c r="AL54" s="49"/>
      <c r="AM54" s="49"/>
      <c r="AN54" s="49"/>
      <c r="AO54" s="47"/>
      <c r="AP54" s="49"/>
      <c r="AQ54" s="47">
        <f t="shared" si="9"/>
        <v>1401.0124999999998</v>
      </c>
      <c r="AR54" s="49">
        <f t="shared" si="13"/>
        <v>16590.937499999996</v>
      </c>
      <c r="AS54" s="166"/>
      <c r="AT54" s="129">
        <v>0.3</v>
      </c>
      <c r="AU54" s="129">
        <v>0.35</v>
      </c>
      <c r="AV54" s="129">
        <v>0.4</v>
      </c>
    </row>
    <row r="55" spans="1:48" ht="14.25" customHeight="1">
      <c r="A55" s="64">
        <v>39</v>
      </c>
      <c r="B55" s="52" t="s">
        <v>51</v>
      </c>
      <c r="C55" s="45" t="s">
        <v>36</v>
      </c>
      <c r="D55" s="45" t="s">
        <v>40</v>
      </c>
      <c r="E55" s="43" t="s">
        <v>190</v>
      </c>
      <c r="F55" s="45" t="s">
        <v>38</v>
      </c>
      <c r="G55" s="46">
        <f t="shared" si="10"/>
        <v>1</v>
      </c>
      <c r="H55" s="45">
        <v>17698</v>
      </c>
      <c r="I55" s="45">
        <v>4.63</v>
      </c>
      <c r="J55" s="45">
        <v>18</v>
      </c>
      <c r="K55" s="47">
        <f t="shared" si="11"/>
        <v>81941.740000000005</v>
      </c>
      <c r="L55" s="47"/>
      <c r="M55" s="47">
        <v>16</v>
      </c>
      <c r="N55" s="47">
        <v>2</v>
      </c>
      <c r="O55" s="47">
        <f t="shared" si="2"/>
        <v>0</v>
      </c>
      <c r="P55" s="49">
        <f t="shared" si="3"/>
        <v>72837.102222222224</v>
      </c>
      <c r="Q55" s="49">
        <f t="shared" si="4"/>
        <v>9104.637777777778</v>
      </c>
      <c r="R55" s="47">
        <f t="shared" si="5"/>
        <v>20485.435000000001</v>
      </c>
      <c r="S55" s="49"/>
      <c r="T55" s="49"/>
      <c r="U55" s="49"/>
      <c r="V55" s="47">
        <f t="shared" si="12"/>
        <v>0</v>
      </c>
      <c r="W55" s="49"/>
      <c r="X55" s="49"/>
      <c r="Y55" s="49"/>
      <c r="Z55" s="49"/>
      <c r="AA55" s="49"/>
      <c r="AB55" s="49"/>
      <c r="AC55" s="47"/>
      <c r="AD55" s="47">
        <f t="shared" si="6"/>
        <v>0</v>
      </c>
      <c r="AE55" s="47">
        <f t="shared" si="14"/>
        <v>0</v>
      </c>
      <c r="AF55" s="49">
        <f t="shared" si="7"/>
        <v>0</v>
      </c>
      <c r="AG55" s="49"/>
      <c r="AH55" s="49">
        <f t="shared" si="15"/>
        <v>0</v>
      </c>
      <c r="AI55" s="49"/>
      <c r="AJ55" s="49"/>
      <c r="AK55" s="49"/>
      <c r="AL55" s="49"/>
      <c r="AM55" s="49"/>
      <c r="AN55" s="49"/>
      <c r="AO55" s="47">
        <v>1770</v>
      </c>
      <c r="AP55" s="49">
        <v>3539</v>
      </c>
      <c r="AQ55" s="47">
        <f t="shared" si="9"/>
        <v>10242.717500000001</v>
      </c>
      <c r="AR55" s="49">
        <f t="shared" si="13"/>
        <v>117978.8925</v>
      </c>
      <c r="AS55" s="166"/>
      <c r="AT55" s="129">
        <v>0.3</v>
      </c>
      <c r="AU55" s="129">
        <v>0.35</v>
      </c>
      <c r="AV55" s="129">
        <v>0.4</v>
      </c>
    </row>
    <row r="56" spans="1:48" ht="14.25" customHeight="1">
      <c r="A56" s="64">
        <v>40</v>
      </c>
      <c r="B56" s="45" t="s">
        <v>51</v>
      </c>
      <c r="C56" s="144" t="s">
        <v>62</v>
      </c>
      <c r="D56" s="45" t="s">
        <v>126</v>
      </c>
      <c r="E56" s="43" t="s">
        <v>55</v>
      </c>
      <c r="F56" s="52" t="s">
        <v>136</v>
      </c>
      <c r="G56" s="46">
        <f t="shared" si="10"/>
        <v>1</v>
      </c>
      <c r="H56" s="45">
        <v>17697</v>
      </c>
      <c r="I56" s="45">
        <v>2.38</v>
      </c>
      <c r="J56" s="45">
        <v>18</v>
      </c>
      <c r="K56" s="47">
        <f t="shared" si="11"/>
        <v>42118.86</v>
      </c>
      <c r="L56" s="47"/>
      <c r="M56" s="47">
        <v>16</v>
      </c>
      <c r="N56" s="47">
        <v>2</v>
      </c>
      <c r="O56" s="47">
        <f t="shared" si="2"/>
        <v>0</v>
      </c>
      <c r="P56" s="49">
        <f t="shared" si="3"/>
        <v>37438.986666666664</v>
      </c>
      <c r="Q56" s="49">
        <f t="shared" si="4"/>
        <v>4679.873333333333</v>
      </c>
      <c r="R56" s="47">
        <f t="shared" si="5"/>
        <v>10529.715</v>
      </c>
      <c r="S56" s="49"/>
      <c r="T56" s="49"/>
      <c r="U56" s="49">
        <v>3</v>
      </c>
      <c r="V56" s="47">
        <f t="shared" si="12"/>
        <v>1179.8</v>
      </c>
      <c r="W56" s="49"/>
      <c r="X56" s="49"/>
      <c r="Y56" s="49"/>
      <c r="Z56" s="49"/>
      <c r="AA56" s="49"/>
      <c r="AB56" s="49"/>
      <c r="AC56" s="47"/>
      <c r="AD56" s="47">
        <f t="shared" si="6"/>
        <v>0</v>
      </c>
      <c r="AE56" s="47">
        <f t="shared" si="14"/>
        <v>0</v>
      </c>
      <c r="AF56" s="49">
        <f t="shared" si="7"/>
        <v>0</v>
      </c>
      <c r="AG56" s="49"/>
      <c r="AH56" s="49">
        <f t="shared" si="15"/>
        <v>0</v>
      </c>
      <c r="AI56" s="49"/>
      <c r="AJ56" s="49"/>
      <c r="AK56" s="49"/>
      <c r="AL56" s="49"/>
      <c r="AM56" s="49"/>
      <c r="AN56" s="49">
        <v>5309</v>
      </c>
      <c r="AO56" s="47">
        <v>1769</v>
      </c>
      <c r="AP56" s="47">
        <v>3539</v>
      </c>
      <c r="AQ56" s="47">
        <f t="shared" si="9"/>
        <v>5264.8575000000001</v>
      </c>
      <c r="AR56" s="49">
        <f t="shared" si="13"/>
        <v>69710.232499999998</v>
      </c>
      <c r="AS56" s="166"/>
      <c r="AT56" s="129">
        <v>0.3</v>
      </c>
      <c r="AU56" s="129">
        <v>0.35</v>
      </c>
      <c r="AV56" s="129">
        <v>0.4</v>
      </c>
    </row>
    <row r="57" spans="1:48" ht="14.25" customHeight="1">
      <c r="A57" s="64">
        <v>41</v>
      </c>
      <c r="B57" s="45" t="s">
        <v>52</v>
      </c>
      <c r="C57" s="45" t="s">
        <v>36</v>
      </c>
      <c r="D57" s="45" t="s">
        <v>53</v>
      </c>
      <c r="E57" s="43" t="s">
        <v>169</v>
      </c>
      <c r="F57" s="45" t="s">
        <v>54</v>
      </c>
      <c r="G57" s="46">
        <f t="shared" si="10"/>
        <v>1.3333333333333333</v>
      </c>
      <c r="H57" s="45">
        <v>17697</v>
      </c>
      <c r="I57" s="45">
        <v>3.85</v>
      </c>
      <c r="J57" s="45">
        <v>18</v>
      </c>
      <c r="K57" s="47">
        <f t="shared" si="11"/>
        <v>68133.45</v>
      </c>
      <c r="L57" s="47">
        <v>6</v>
      </c>
      <c r="M57" s="47">
        <v>12</v>
      </c>
      <c r="N57" s="47">
        <v>6</v>
      </c>
      <c r="O57" s="47">
        <f t="shared" si="2"/>
        <v>22711.15</v>
      </c>
      <c r="P57" s="49">
        <f t="shared" si="3"/>
        <v>45422.3</v>
      </c>
      <c r="Q57" s="49">
        <f t="shared" si="4"/>
        <v>22711.15</v>
      </c>
      <c r="R57" s="47">
        <f t="shared" si="5"/>
        <v>22711.15</v>
      </c>
      <c r="S57" s="49"/>
      <c r="T57" s="49"/>
      <c r="U57" s="49"/>
      <c r="V57" s="47">
        <f t="shared" si="12"/>
        <v>0</v>
      </c>
      <c r="W57" s="49"/>
      <c r="X57" s="49"/>
      <c r="Y57" s="49"/>
      <c r="Z57" s="49"/>
      <c r="AA57" s="49"/>
      <c r="AB57" s="49"/>
      <c r="AC57" s="47"/>
      <c r="AD57" s="47">
        <f t="shared" si="6"/>
        <v>0</v>
      </c>
      <c r="AE57" s="47">
        <f t="shared" si="14"/>
        <v>0</v>
      </c>
      <c r="AF57" s="49">
        <f t="shared" si="7"/>
        <v>0</v>
      </c>
      <c r="AG57" s="49"/>
      <c r="AH57" s="49">
        <f t="shared" si="15"/>
        <v>0</v>
      </c>
      <c r="AI57" s="49"/>
      <c r="AJ57" s="49"/>
      <c r="AK57" s="49"/>
      <c r="AL57" s="49">
        <v>5309</v>
      </c>
      <c r="AM57" s="49"/>
      <c r="AN57" s="49"/>
      <c r="AO57" s="49"/>
      <c r="AP57" s="49"/>
      <c r="AQ57" s="47">
        <f t="shared" si="9"/>
        <v>11355.575000000001</v>
      </c>
      <c r="AR57" s="49">
        <f t="shared" si="13"/>
        <v>130220.32500000001</v>
      </c>
      <c r="AS57" s="166"/>
      <c r="AT57" s="129">
        <v>0.3</v>
      </c>
      <c r="AU57" s="129">
        <v>0.35</v>
      </c>
      <c r="AV57" s="129">
        <v>0.4</v>
      </c>
    </row>
    <row r="58" spans="1:48">
      <c r="A58" s="64">
        <v>42</v>
      </c>
      <c r="B58" s="45" t="s">
        <v>52</v>
      </c>
      <c r="C58" s="45" t="s">
        <v>36</v>
      </c>
      <c r="D58" s="45" t="s">
        <v>53</v>
      </c>
      <c r="E58" s="43" t="s">
        <v>72</v>
      </c>
      <c r="F58" s="45" t="s">
        <v>54</v>
      </c>
      <c r="G58" s="46">
        <f t="shared" si="10"/>
        <v>1.3333333333333333</v>
      </c>
      <c r="H58" s="45">
        <v>17697</v>
      </c>
      <c r="I58" s="45">
        <v>3.79</v>
      </c>
      <c r="J58" s="45">
        <v>18</v>
      </c>
      <c r="K58" s="47">
        <f t="shared" si="11"/>
        <v>67071.63</v>
      </c>
      <c r="L58" s="47">
        <v>6</v>
      </c>
      <c r="M58" s="47">
        <v>18</v>
      </c>
      <c r="N58" s="47"/>
      <c r="O58" s="47">
        <f t="shared" si="2"/>
        <v>22357.21</v>
      </c>
      <c r="P58" s="49">
        <f t="shared" si="3"/>
        <v>67071.63</v>
      </c>
      <c r="Q58" s="49">
        <f t="shared" si="4"/>
        <v>0</v>
      </c>
      <c r="R58" s="47">
        <f t="shared" si="5"/>
        <v>22357.21</v>
      </c>
      <c r="S58" s="47"/>
      <c r="T58" s="47"/>
      <c r="U58" s="47">
        <v>6</v>
      </c>
      <c r="V58" s="47">
        <f t="shared" si="12"/>
        <v>2359.6</v>
      </c>
      <c r="W58" s="45"/>
      <c r="X58" s="47"/>
      <c r="Y58" s="45"/>
      <c r="Z58" s="47"/>
      <c r="AA58" s="47"/>
      <c r="AB58" s="45"/>
      <c r="AC58" s="47"/>
      <c r="AD58" s="47">
        <f t="shared" si="6"/>
        <v>0</v>
      </c>
      <c r="AE58" s="47">
        <f t="shared" si="14"/>
        <v>0</v>
      </c>
      <c r="AF58" s="49">
        <f t="shared" si="7"/>
        <v>0</v>
      </c>
      <c r="AG58" s="49"/>
      <c r="AH58" s="49">
        <f t="shared" si="15"/>
        <v>0</v>
      </c>
      <c r="AI58" s="45"/>
      <c r="AJ58" s="47"/>
      <c r="AK58" s="47"/>
      <c r="AL58" s="47"/>
      <c r="AM58" s="45"/>
      <c r="AN58" s="47"/>
      <c r="AO58" s="47"/>
      <c r="AP58" s="47"/>
      <c r="AQ58" s="47">
        <f t="shared" si="9"/>
        <v>11178.605</v>
      </c>
      <c r="AR58" s="49">
        <f t="shared" si="13"/>
        <v>125324.255</v>
      </c>
      <c r="AS58" s="166"/>
      <c r="AT58" s="129">
        <v>0.3</v>
      </c>
      <c r="AU58" s="129">
        <v>0.35</v>
      </c>
      <c r="AV58" s="129">
        <v>0.4</v>
      </c>
    </row>
    <row r="59" spans="1:48">
      <c r="A59" s="64">
        <v>43</v>
      </c>
      <c r="B59" s="45" t="s">
        <v>52</v>
      </c>
      <c r="C59" s="45" t="s">
        <v>36</v>
      </c>
      <c r="D59" s="45" t="s">
        <v>53</v>
      </c>
      <c r="E59" s="43" t="s">
        <v>110</v>
      </c>
      <c r="F59" s="45" t="s">
        <v>54</v>
      </c>
      <c r="G59" s="46">
        <f t="shared" si="10"/>
        <v>1.3333333333333333</v>
      </c>
      <c r="H59" s="45">
        <v>17697</v>
      </c>
      <c r="I59" s="45">
        <v>3.79</v>
      </c>
      <c r="J59" s="45">
        <v>18</v>
      </c>
      <c r="K59" s="47">
        <f t="shared" si="11"/>
        <v>67071.63</v>
      </c>
      <c r="L59" s="47">
        <v>9</v>
      </c>
      <c r="M59" s="47">
        <v>15</v>
      </c>
      <c r="N59" s="47"/>
      <c r="O59" s="47">
        <f t="shared" si="2"/>
        <v>33535.815000000002</v>
      </c>
      <c r="P59" s="49">
        <f t="shared" si="3"/>
        <v>55893.025000000001</v>
      </c>
      <c r="Q59" s="49">
        <f t="shared" si="4"/>
        <v>0</v>
      </c>
      <c r="R59" s="47">
        <f t="shared" si="5"/>
        <v>22357.21</v>
      </c>
      <c r="S59" s="47"/>
      <c r="T59" s="47"/>
      <c r="U59" s="47">
        <v>15</v>
      </c>
      <c r="V59" s="47">
        <f t="shared" si="12"/>
        <v>5899</v>
      </c>
      <c r="W59" s="45"/>
      <c r="X59" s="47"/>
      <c r="Y59" s="45"/>
      <c r="Z59" s="47"/>
      <c r="AA59" s="47"/>
      <c r="AB59" s="45"/>
      <c r="AC59" s="47"/>
      <c r="AD59" s="47">
        <f t="shared" si="6"/>
        <v>0</v>
      </c>
      <c r="AE59" s="47">
        <f t="shared" si="14"/>
        <v>0</v>
      </c>
      <c r="AF59" s="49">
        <f t="shared" si="7"/>
        <v>0</v>
      </c>
      <c r="AG59" s="49"/>
      <c r="AH59" s="49">
        <f t="shared" si="15"/>
        <v>0</v>
      </c>
      <c r="AI59" s="45"/>
      <c r="AJ59" s="47"/>
      <c r="AK59" s="47"/>
      <c r="AL59" s="47"/>
      <c r="AM59" s="45"/>
      <c r="AN59" s="47"/>
      <c r="AO59" s="47"/>
      <c r="AP59" s="47"/>
      <c r="AQ59" s="47">
        <f t="shared" si="9"/>
        <v>11178.605</v>
      </c>
      <c r="AR59" s="49">
        <f t="shared" si="13"/>
        <v>128863.655</v>
      </c>
      <c r="AS59" s="166"/>
      <c r="AT59" s="129">
        <v>0.3</v>
      </c>
      <c r="AU59" s="129">
        <v>0.35</v>
      </c>
      <c r="AV59" s="129">
        <v>0.4</v>
      </c>
    </row>
    <row r="60" spans="1:48">
      <c r="A60" s="64">
        <v>44</v>
      </c>
      <c r="B60" s="45" t="s">
        <v>39</v>
      </c>
      <c r="C60" s="45" t="s">
        <v>36</v>
      </c>
      <c r="D60" s="45" t="s">
        <v>40</v>
      </c>
      <c r="E60" s="45" t="s">
        <v>185</v>
      </c>
      <c r="F60" s="45" t="s">
        <v>38</v>
      </c>
      <c r="G60" s="46">
        <f t="shared" si="10"/>
        <v>1.3333333333333333</v>
      </c>
      <c r="H60" s="45">
        <v>17697</v>
      </c>
      <c r="I60" s="45">
        <v>4.63</v>
      </c>
      <c r="J60" s="45">
        <v>18</v>
      </c>
      <c r="K60" s="47">
        <f t="shared" si="11"/>
        <v>81937.11</v>
      </c>
      <c r="L60" s="43">
        <v>3</v>
      </c>
      <c r="M60" s="49">
        <v>9</v>
      </c>
      <c r="N60" s="49">
        <v>12</v>
      </c>
      <c r="O60" s="47">
        <f t="shared" si="2"/>
        <v>13656.184999999999</v>
      </c>
      <c r="P60" s="49">
        <f t="shared" si="3"/>
        <v>40968.555</v>
      </c>
      <c r="Q60" s="49">
        <f t="shared" si="4"/>
        <v>54624.74</v>
      </c>
      <c r="R60" s="47">
        <f t="shared" si="5"/>
        <v>27312.37</v>
      </c>
      <c r="S60" s="150"/>
      <c r="T60" s="150"/>
      <c r="U60" s="150"/>
      <c r="V60" s="47">
        <f t="shared" si="12"/>
        <v>0</v>
      </c>
      <c r="W60" s="50"/>
      <c r="X60" s="50"/>
      <c r="Y60" s="50"/>
      <c r="Z60" s="145"/>
      <c r="AA60" s="51"/>
      <c r="AB60" s="50"/>
      <c r="AC60" s="47"/>
      <c r="AD60" s="47">
        <f t="shared" si="6"/>
        <v>0</v>
      </c>
      <c r="AE60" s="47">
        <f t="shared" si="14"/>
        <v>0</v>
      </c>
      <c r="AF60" s="49">
        <f t="shared" si="7"/>
        <v>0</v>
      </c>
      <c r="AG60" s="49"/>
      <c r="AH60" s="49">
        <f t="shared" si="15"/>
        <v>0</v>
      </c>
      <c r="AI60" s="50"/>
      <c r="AJ60" s="51"/>
      <c r="AK60" s="50"/>
      <c r="AL60" s="51"/>
      <c r="AM60" s="50"/>
      <c r="AN60" s="50"/>
      <c r="AO60" s="150"/>
      <c r="AP60" s="150"/>
      <c r="AQ60" s="47">
        <f t="shared" si="9"/>
        <v>13656.185000000001</v>
      </c>
      <c r="AR60" s="49">
        <f t="shared" si="13"/>
        <v>150218.035</v>
      </c>
      <c r="AS60" s="166"/>
      <c r="AT60" s="129">
        <v>0.3</v>
      </c>
      <c r="AU60" s="129">
        <v>0.35</v>
      </c>
      <c r="AV60" s="129">
        <v>0.4</v>
      </c>
    </row>
    <row r="61" spans="1:48">
      <c r="A61" s="64">
        <v>45</v>
      </c>
      <c r="B61" s="45" t="s">
        <v>41</v>
      </c>
      <c r="C61" s="45" t="s">
        <v>36</v>
      </c>
      <c r="D61" s="45" t="s">
        <v>53</v>
      </c>
      <c r="E61" s="45" t="s">
        <v>96</v>
      </c>
      <c r="F61" s="45" t="s">
        <v>54</v>
      </c>
      <c r="G61" s="46">
        <f t="shared" si="10"/>
        <v>0.33333333333333331</v>
      </c>
      <c r="H61" s="45">
        <v>17697</v>
      </c>
      <c r="I61" s="45">
        <v>3.73</v>
      </c>
      <c r="J61" s="45">
        <v>18</v>
      </c>
      <c r="K61" s="47">
        <f t="shared" si="11"/>
        <v>66009.81</v>
      </c>
      <c r="L61" s="43"/>
      <c r="M61" s="49">
        <v>6</v>
      </c>
      <c r="N61" s="49"/>
      <c r="O61" s="47">
        <f t="shared" si="2"/>
        <v>0</v>
      </c>
      <c r="P61" s="49">
        <f t="shared" si="3"/>
        <v>22003.27</v>
      </c>
      <c r="Q61" s="49">
        <f t="shared" si="4"/>
        <v>0</v>
      </c>
      <c r="R61" s="47">
        <f t="shared" si="5"/>
        <v>5500.8175000000001</v>
      </c>
      <c r="S61" s="150"/>
      <c r="T61" s="150"/>
      <c r="U61" s="150"/>
      <c r="V61" s="47">
        <f t="shared" si="12"/>
        <v>0</v>
      </c>
      <c r="W61" s="50"/>
      <c r="X61" s="50"/>
      <c r="Y61" s="50"/>
      <c r="Z61" s="145">
        <v>6</v>
      </c>
      <c r="AA61" s="51"/>
      <c r="AB61" s="50"/>
      <c r="AC61" s="47"/>
      <c r="AD61" s="47">
        <f t="shared" si="6"/>
        <v>0</v>
      </c>
      <c r="AE61" s="47">
        <f t="shared" si="14"/>
        <v>0</v>
      </c>
      <c r="AF61" s="49">
        <f t="shared" si="7"/>
        <v>1474.75</v>
      </c>
      <c r="AG61" s="49"/>
      <c r="AH61" s="49">
        <f t="shared" si="15"/>
        <v>0</v>
      </c>
      <c r="AI61" s="50"/>
      <c r="AJ61" s="51"/>
      <c r="AK61" s="50"/>
      <c r="AL61" s="49"/>
      <c r="AM61" s="50"/>
      <c r="AN61" s="50"/>
      <c r="AO61" s="150"/>
      <c r="AP61" s="150"/>
      <c r="AQ61" s="47">
        <f t="shared" si="9"/>
        <v>2750.4087500000005</v>
      </c>
      <c r="AR61" s="49">
        <f t="shared" si="13"/>
        <v>31729.24625</v>
      </c>
      <c r="AS61" s="166"/>
      <c r="AT61" s="129">
        <v>0.3</v>
      </c>
      <c r="AU61" s="129">
        <v>0.35</v>
      </c>
      <c r="AV61" s="129">
        <v>0.4</v>
      </c>
    </row>
    <row r="62" spans="1:48">
      <c r="A62" s="64">
        <v>46</v>
      </c>
      <c r="B62" s="72" t="s">
        <v>95</v>
      </c>
      <c r="C62" s="30" t="s">
        <v>36</v>
      </c>
      <c r="D62" s="45" t="s">
        <v>53</v>
      </c>
      <c r="E62" s="45" t="s">
        <v>195</v>
      </c>
      <c r="F62" s="45" t="s">
        <v>54</v>
      </c>
      <c r="G62" s="46">
        <f t="shared" si="10"/>
        <v>0.1111111111111111</v>
      </c>
      <c r="H62" s="45">
        <v>17697</v>
      </c>
      <c r="I62" s="45">
        <v>3.67</v>
      </c>
      <c r="J62" s="45">
        <v>18</v>
      </c>
      <c r="K62" s="47">
        <f t="shared" si="11"/>
        <v>64947.99</v>
      </c>
      <c r="L62" s="43"/>
      <c r="M62" s="49"/>
      <c r="N62" s="49">
        <v>2</v>
      </c>
      <c r="O62" s="47">
        <f t="shared" si="2"/>
        <v>0</v>
      </c>
      <c r="P62" s="49">
        <f t="shared" si="3"/>
        <v>0</v>
      </c>
      <c r="Q62" s="49">
        <f t="shared" si="4"/>
        <v>7216.4433333333327</v>
      </c>
      <c r="R62" s="47">
        <f t="shared" si="5"/>
        <v>1804.1108333333332</v>
      </c>
      <c r="S62" s="150"/>
      <c r="T62" s="150"/>
      <c r="U62" s="150"/>
      <c r="V62" s="47">
        <f t="shared" si="12"/>
        <v>0</v>
      </c>
      <c r="W62" s="50"/>
      <c r="X62" s="50"/>
      <c r="Y62" s="50"/>
      <c r="Z62" s="145"/>
      <c r="AA62" s="51"/>
      <c r="AB62" s="50"/>
      <c r="AC62" s="47"/>
      <c r="AD62" s="47">
        <f t="shared" si="6"/>
        <v>0</v>
      </c>
      <c r="AE62" s="47">
        <f t="shared" si="14"/>
        <v>0</v>
      </c>
      <c r="AF62" s="49">
        <f t="shared" si="7"/>
        <v>0</v>
      </c>
      <c r="AG62" s="49"/>
      <c r="AH62" s="49">
        <f t="shared" si="15"/>
        <v>0</v>
      </c>
      <c r="AI62" s="50"/>
      <c r="AJ62" s="51"/>
      <c r="AK62" s="50"/>
      <c r="AL62" s="49"/>
      <c r="AM62" s="50"/>
      <c r="AN62" s="50"/>
      <c r="AO62" s="150"/>
      <c r="AP62" s="150"/>
      <c r="AQ62" s="47">
        <f t="shared" si="9"/>
        <v>902.05541666666659</v>
      </c>
      <c r="AR62" s="49">
        <f t="shared" si="13"/>
        <v>9922.6095833333329</v>
      </c>
      <c r="AS62" s="166"/>
      <c r="AT62" s="129">
        <v>0.3</v>
      </c>
      <c r="AU62" s="129">
        <v>0.35</v>
      </c>
      <c r="AV62" s="129">
        <v>0.4</v>
      </c>
    </row>
    <row r="63" spans="1:48">
      <c r="A63" s="64">
        <v>47</v>
      </c>
      <c r="B63" s="45" t="s">
        <v>138</v>
      </c>
      <c r="C63" s="45" t="s">
        <v>36</v>
      </c>
      <c r="D63" s="45" t="s">
        <v>46</v>
      </c>
      <c r="E63" s="45" t="s">
        <v>186</v>
      </c>
      <c r="F63" s="52" t="s">
        <v>136</v>
      </c>
      <c r="G63" s="46">
        <f t="shared" si="10"/>
        <v>0.38888888888888884</v>
      </c>
      <c r="H63" s="45">
        <v>17697</v>
      </c>
      <c r="I63" s="45">
        <v>3.32</v>
      </c>
      <c r="J63" s="45">
        <v>18</v>
      </c>
      <c r="K63" s="47">
        <f t="shared" si="11"/>
        <v>58754.039999999994</v>
      </c>
      <c r="L63" s="43">
        <v>7</v>
      </c>
      <c r="M63" s="49"/>
      <c r="N63" s="49"/>
      <c r="O63" s="47">
        <f t="shared" si="2"/>
        <v>22848.793333333328</v>
      </c>
      <c r="P63" s="49">
        <f t="shared" si="3"/>
        <v>0</v>
      </c>
      <c r="Q63" s="49">
        <f t="shared" si="4"/>
        <v>0</v>
      </c>
      <c r="R63" s="47">
        <f t="shared" si="5"/>
        <v>5712.1983333333319</v>
      </c>
      <c r="S63" s="150"/>
      <c r="T63" s="150"/>
      <c r="U63" s="150"/>
      <c r="V63" s="47">
        <f t="shared" si="12"/>
        <v>0</v>
      </c>
      <c r="W63" s="50"/>
      <c r="X63" s="50"/>
      <c r="Y63" s="50"/>
      <c r="Z63" s="145"/>
      <c r="AA63" s="51"/>
      <c r="AB63" s="50"/>
      <c r="AC63" s="47"/>
      <c r="AD63" s="47">
        <f t="shared" si="6"/>
        <v>0</v>
      </c>
      <c r="AE63" s="47">
        <f t="shared" si="14"/>
        <v>0</v>
      </c>
      <c r="AF63" s="49">
        <f t="shared" si="7"/>
        <v>0</v>
      </c>
      <c r="AG63" s="49"/>
      <c r="AH63" s="49">
        <f t="shared" si="15"/>
        <v>0</v>
      </c>
      <c r="AI63" s="50"/>
      <c r="AJ63" s="51"/>
      <c r="AK63" s="50"/>
      <c r="AL63" s="51"/>
      <c r="AM63" s="50"/>
      <c r="AN63" s="50"/>
      <c r="AO63" s="150"/>
      <c r="AP63" s="150"/>
      <c r="AQ63" s="47">
        <f t="shared" si="9"/>
        <v>2856.0991666666664</v>
      </c>
      <c r="AR63" s="49">
        <f t="shared" si="13"/>
        <v>31417.090833333328</v>
      </c>
      <c r="AS63" s="166"/>
      <c r="AT63" s="129">
        <v>0.3</v>
      </c>
      <c r="AU63" s="129">
        <v>0.35</v>
      </c>
      <c r="AV63" s="129">
        <v>0.4</v>
      </c>
    </row>
    <row r="64" spans="1:48">
      <c r="A64" s="64">
        <v>48</v>
      </c>
      <c r="B64" s="45" t="s">
        <v>49</v>
      </c>
      <c r="C64" s="45" t="s">
        <v>36</v>
      </c>
      <c r="D64" s="45" t="s">
        <v>46</v>
      </c>
      <c r="E64" s="45" t="s">
        <v>55</v>
      </c>
      <c r="F64" s="52" t="s">
        <v>136</v>
      </c>
      <c r="G64" s="46">
        <f t="shared" si="10"/>
        <v>0.38888888888888884</v>
      </c>
      <c r="H64" s="45">
        <v>17697</v>
      </c>
      <c r="I64" s="45">
        <v>3.14</v>
      </c>
      <c r="J64" s="45">
        <v>18</v>
      </c>
      <c r="K64" s="47">
        <f t="shared" si="11"/>
        <v>55568.58</v>
      </c>
      <c r="L64" s="43"/>
      <c r="M64" s="49"/>
      <c r="N64" s="49">
        <v>7</v>
      </c>
      <c r="O64" s="47">
        <f t="shared" si="2"/>
        <v>0</v>
      </c>
      <c r="P64" s="49">
        <f t="shared" si="3"/>
        <v>0</v>
      </c>
      <c r="Q64" s="49">
        <f t="shared" si="4"/>
        <v>21610.003333333334</v>
      </c>
      <c r="R64" s="47">
        <f t="shared" si="5"/>
        <v>5402.5008333333335</v>
      </c>
      <c r="S64" s="150"/>
      <c r="T64" s="150"/>
      <c r="U64" s="150"/>
      <c r="V64" s="47">
        <f t="shared" si="12"/>
        <v>0</v>
      </c>
      <c r="W64" s="50"/>
      <c r="X64" s="50"/>
      <c r="Y64" s="50"/>
      <c r="Z64" s="145"/>
      <c r="AA64" s="51"/>
      <c r="AB64" s="50"/>
      <c r="AC64" s="47"/>
      <c r="AD64" s="47">
        <f t="shared" si="6"/>
        <v>0</v>
      </c>
      <c r="AE64" s="47">
        <f t="shared" si="14"/>
        <v>0</v>
      </c>
      <c r="AF64" s="49">
        <f t="shared" si="7"/>
        <v>0</v>
      </c>
      <c r="AG64" s="49">
        <f t="shared" ref="AG64:AG79" si="16">H64*25%/J64*AA64</f>
        <v>0</v>
      </c>
      <c r="AH64" s="49">
        <f t="shared" si="15"/>
        <v>0</v>
      </c>
      <c r="AI64" s="50"/>
      <c r="AJ64" s="51"/>
      <c r="AK64" s="50"/>
      <c r="AL64" s="51"/>
      <c r="AM64" s="50"/>
      <c r="AN64" s="50"/>
      <c r="AO64" s="150"/>
      <c r="AP64" s="150"/>
      <c r="AQ64" s="47">
        <f t="shared" si="9"/>
        <v>2701.2504166666668</v>
      </c>
      <c r="AR64" s="49">
        <f t="shared" si="13"/>
        <v>29713.754583333335</v>
      </c>
      <c r="AS64" s="166"/>
      <c r="AT64" s="129">
        <v>0.3</v>
      </c>
      <c r="AU64" s="129">
        <v>0.35</v>
      </c>
      <c r="AV64" s="129">
        <v>0.4</v>
      </c>
    </row>
    <row r="65" spans="1:48">
      <c r="A65" s="64">
        <v>49</v>
      </c>
      <c r="B65" s="45" t="s">
        <v>109</v>
      </c>
      <c r="C65" s="45" t="s">
        <v>36</v>
      </c>
      <c r="D65" s="45" t="s">
        <v>53</v>
      </c>
      <c r="E65" s="45" t="s">
        <v>156</v>
      </c>
      <c r="F65" s="52" t="s">
        <v>178</v>
      </c>
      <c r="G65" s="46">
        <f t="shared" si="10"/>
        <v>5.5555555555555552E-2</v>
      </c>
      <c r="H65" s="45">
        <v>17697</v>
      </c>
      <c r="I65" s="45">
        <v>4.13</v>
      </c>
      <c r="J65" s="45">
        <v>18</v>
      </c>
      <c r="K65" s="47">
        <f t="shared" si="11"/>
        <v>73088.61</v>
      </c>
      <c r="L65" s="43"/>
      <c r="M65" s="49"/>
      <c r="N65" s="49">
        <v>1</v>
      </c>
      <c r="O65" s="47">
        <f t="shared" si="2"/>
        <v>0</v>
      </c>
      <c r="P65" s="49">
        <f t="shared" si="3"/>
        <v>0</v>
      </c>
      <c r="Q65" s="49">
        <f t="shared" si="4"/>
        <v>4060.4783333333335</v>
      </c>
      <c r="R65" s="47">
        <f t="shared" si="5"/>
        <v>1015.1195833333334</v>
      </c>
      <c r="S65" s="150"/>
      <c r="T65" s="150"/>
      <c r="U65" s="150"/>
      <c r="V65" s="47">
        <f t="shared" si="12"/>
        <v>0</v>
      </c>
      <c r="W65" s="50"/>
      <c r="X65" s="50"/>
      <c r="Y65" s="50"/>
      <c r="Z65" s="145"/>
      <c r="AA65" s="51"/>
      <c r="AB65" s="50"/>
      <c r="AC65" s="47"/>
      <c r="AD65" s="47">
        <f t="shared" si="6"/>
        <v>0</v>
      </c>
      <c r="AE65" s="47">
        <f t="shared" si="14"/>
        <v>0</v>
      </c>
      <c r="AF65" s="49">
        <f t="shared" si="7"/>
        <v>0</v>
      </c>
      <c r="AG65" s="49">
        <f t="shared" si="16"/>
        <v>0</v>
      </c>
      <c r="AH65" s="49">
        <f t="shared" si="15"/>
        <v>0</v>
      </c>
      <c r="AI65" s="50"/>
      <c r="AJ65" s="51"/>
      <c r="AK65" s="50"/>
      <c r="AL65" s="51"/>
      <c r="AM65" s="50"/>
      <c r="AN65" s="50"/>
      <c r="AO65" s="150"/>
      <c r="AP65" s="150"/>
      <c r="AQ65" s="47">
        <f t="shared" si="9"/>
        <v>507.55979166666668</v>
      </c>
      <c r="AR65" s="49">
        <f t="shared" si="13"/>
        <v>5583.1577083333341</v>
      </c>
      <c r="AS65" s="166"/>
      <c r="AT65" s="129">
        <v>0.3</v>
      </c>
      <c r="AU65" s="129">
        <v>0.35</v>
      </c>
      <c r="AV65" s="129">
        <v>0.4</v>
      </c>
    </row>
    <row r="66" spans="1:48" ht="16.5" customHeight="1">
      <c r="A66" s="64">
        <v>50</v>
      </c>
      <c r="B66" s="45" t="s">
        <v>187</v>
      </c>
      <c r="C66" s="45" t="s">
        <v>36</v>
      </c>
      <c r="D66" s="45" t="s">
        <v>42</v>
      </c>
      <c r="E66" s="45" t="s">
        <v>204</v>
      </c>
      <c r="F66" s="52" t="s">
        <v>43</v>
      </c>
      <c r="G66" s="46">
        <f t="shared" si="10"/>
        <v>0.16666666666666666</v>
      </c>
      <c r="H66" s="45">
        <v>17697</v>
      </c>
      <c r="I66" s="45">
        <v>4.2300000000000004</v>
      </c>
      <c r="J66" s="45">
        <v>18</v>
      </c>
      <c r="K66" s="47">
        <f t="shared" si="11"/>
        <v>74858.310000000012</v>
      </c>
      <c r="L66" s="43"/>
      <c r="M66" s="49"/>
      <c r="N66" s="49">
        <v>3</v>
      </c>
      <c r="O66" s="47">
        <f t="shared" si="2"/>
        <v>0</v>
      </c>
      <c r="P66" s="49">
        <f t="shared" si="3"/>
        <v>0</v>
      </c>
      <c r="Q66" s="49">
        <f t="shared" si="4"/>
        <v>12476.385000000002</v>
      </c>
      <c r="R66" s="47">
        <f t="shared" si="5"/>
        <v>3119.0962500000005</v>
      </c>
      <c r="S66" s="150"/>
      <c r="T66" s="150"/>
      <c r="U66" s="150"/>
      <c r="V66" s="47">
        <f t="shared" si="12"/>
        <v>0</v>
      </c>
      <c r="W66" s="50"/>
      <c r="X66" s="50"/>
      <c r="Y66" s="50"/>
      <c r="Z66" s="145"/>
      <c r="AA66" s="51">
        <v>3</v>
      </c>
      <c r="AB66" s="50"/>
      <c r="AC66" s="47"/>
      <c r="AD66" s="47">
        <f t="shared" si="6"/>
        <v>0</v>
      </c>
      <c r="AE66" s="47">
        <f t="shared" si="14"/>
        <v>0</v>
      </c>
      <c r="AF66" s="49">
        <f t="shared" si="7"/>
        <v>0</v>
      </c>
      <c r="AG66" s="49">
        <f t="shared" si="16"/>
        <v>737.375</v>
      </c>
      <c r="AH66" s="49">
        <f t="shared" si="15"/>
        <v>0</v>
      </c>
      <c r="AI66" s="50"/>
      <c r="AJ66" s="51"/>
      <c r="AK66" s="50"/>
      <c r="AL66" s="51"/>
      <c r="AM66" s="50"/>
      <c r="AN66" s="50"/>
      <c r="AO66" s="150"/>
      <c r="AP66" s="150"/>
      <c r="AQ66" s="47">
        <f t="shared" si="9"/>
        <v>1559.5481250000003</v>
      </c>
      <c r="AR66" s="49">
        <f t="shared" si="13"/>
        <v>17892.404375000002</v>
      </c>
      <c r="AS66" s="166"/>
      <c r="AT66" s="129">
        <v>0.3</v>
      </c>
      <c r="AU66" s="129">
        <v>0.35</v>
      </c>
      <c r="AV66" s="129">
        <v>0.4</v>
      </c>
    </row>
    <row r="67" spans="1:48">
      <c r="A67" s="64">
        <v>51</v>
      </c>
      <c r="B67" s="45" t="s">
        <v>52</v>
      </c>
      <c r="C67" s="45" t="s">
        <v>36</v>
      </c>
      <c r="D67" s="45" t="s">
        <v>53</v>
      </c>
      <c r="E67" s="45" t="s">
        <v>166</v>
      </c>
      <c r="F67" s="52" t="s">
        <v>178</v>
      </c>
      <c r="G67" s="46">
        <f t="shared" si="10"/>
        <v>0.22222222222222221</v>
      </c>
      <c r="H67" s="45">
        <v>17697</v>
      </c>
      <c r="I67" s="45">
        <v>3.79</v>
      </c>
      <c r="J67" s="45">
        <v>18</v>
      </c>
      <c r="K67" s="47">
        <f t="shared" si="11"/>
        <v>67071.63</v>
      </c>
      <c r="L67" s="43"/>
      <c r="M67" s="49"/>
      <c r="N67" s="49">
        <v>4</v>
      </c>
      <c r="O67" s="47">
        <f t="shared" si="2"/>
        <v>0</v>
      </c>
      <c r="P67" s="49">
        <f t="shared" si="3"/>
        <v>0</v>
      </c>
      <c r="Q67" s="49">
        <f t="shared" si="4"/>
        <v>14904.806666666667</v>
      </c>
      <c r="R67" s="47">
        <f t="shared" si="5"/>
        <v>3726.2016666666668</v>
      </c>
      <c r="S67" s="150"/>
      <c r="T67" s="150"/>
      <c r="U67" s="150"/>
      <c r="V67" s="47">
        <f t="shared" si="12"/>
        <v>0</v>
      </c>
      <c r="W67" s="50"/>
      <c r="X67" s="50"/>
      <c r="Y67" s="50"/>
      <c r="Z67" s="145"/>
      <c r="AA67" s="51"/>
      <c r="AB67" s="50"/>
      <c r="AC67" s="47"/>
      <c r="AD67" s="47">
        <f t="shared" si="6"/>
        <v>0</v>
      </c>
      <c r="AE67" s="47">
        <f t="shared" si="14"/>
        <v>0</v>
      </c>
      <c r="AF67" s="49">
        <f t="shared" si="7"/>
        <v>0</v>
      </c>
      <c r="AG67" s="49">
        <f t="shared" si="16"/>
        <v>0</v>
      </c>
      <c r="AH67" s="49">
        <f t="shared" si="15"/>
        <v>0</v>
      </c>
      <c r="AI67" s="50"/>
      <c r="AJ67" s="51"/>
      <c r="AK67" s="50"/>
      <c r="AL67" s="51"/>
      <c r="AM67" s="50"/>
      <c r="AN67" s="50"/>
      <c r="AO67" s="150"/>
      <c r="AP67" s="150"/>
      <c r="AQ67" s="47">
        <f t="shared" si="9"/>
        <v>1863.1008333333336</v>
      </c>
      <c r="AR67" s="49">
        <f t="shared" si="13"/>
        <v>20494.109166666669</v>
      </c>
      <c r="AS67" s="166"/>
      <c r="AT67" s="129">
        <v>0.3</v>
      </c>
      <c r="AU67" s="129">
        <v>0.35</v>
      </c>
      <c r="AV67" s="129">
        <v>0.4</v>
      </c>
    </row>
    <row r="68" spans="1:48">
      <c r="A68" s="64">
        <v>52</v>
      </c>
      <c r="B68" s="45" t="s">
        <v>44</v>
      </c>
      <c r="C68" s="45" t="s">
        <v>36</v>
      </c>
      <c r="D68" s="45" t="s">
        <v>42</v>
      </c>
      <c r="E68" s="45" t="s">
        <v>205</v>
      </c>
      <c r="F68" s="52" t="s">
        <v>43</v>
      </c>
      <c r="G68" s="46">
        <f t="shared" si="10"/>
        <v>5.5555555555555552E-2</v>
      </c>
      <c r="H68" s="45">
        <v>17697</v>
      </c>
      <c r="I68" s="45">
        <v>3.96</v>
      </c>
      <c r="J68" s="45">
        <v>18</v>
      </c>
      <c r="K68" s="47">
        <f t="shared" si="11"/>
        <v>70080.12</v>
      </c>
      <c r="L68" s="43"/>
      <c r="M68" s="49"/>
      <c r="N68" s="49">
        <v>1</v>
      </c>
      <c r="O68" s="47">
        <f t="shared" si="2"/>
        <v>0</v>
      </c>
      <c r="P68" s="49">
        <f t="shared" si="3"/>
        <v>0</v>
      </c>
      <c r="Q68" s="49">
        <f t="shared" si="4"/>
        <v>3893.3399999999997</v>
      </c>
      <c r="R68" s="47">
        <f t="shared" si="5"/>
        <v>973.33499999999992</v>
      </c>
      <c r="S68" s="150"/>
      <c r="T68" s="150"/>
      <c r="U68" s="150"/>
      <c r="V68" s="47">
        <f t="shared" si="12"/>
        <v>0</v>
      </c>
      <c r="W68" s="50"/>
      <c r="X68" s="50"/>
      <c r="Y68" s="50"/>
      <c r="Z68" s="145"/>
      <c r="AA68" s="51">
        <v>1</v>
      </c>
      <c r="AB68" s="50"/>
      <c r="AC68" s="47"/>
      <c r="AD68" s="47">
        <f t="shared" si="6"/>
        <v>0</v>
      </c>
      <c r="AE68" s="47">
        <f t="shared" si="14"/>
        <v>0</v>
      </c>
      <c r="AF68" s="49">
        <f t="shared" si="7"/>
        <v>0</v>
      </c>
      <c r="AG68" s="49">
        <f t="shared" si="16"/>
        <v>245.79166666666666</v>
      </c>
      <c r="AH68" s="49">
        <f t="shared" si="15"/>
        <v>0</v>
      </c>
      <c r="AI68" s="50"/>
      <c r="AJ68" s="51"/>
      <c r="AK68" s="50"/>
      <c r="AL68" s="51"/>
      <c r="AM68" s="50"/>
      <c r="AN68" s="145">
        <v>5309</v>
      </c>
      <c r="AO68" s="150"/>
      <c r="AP68" s="150"/>
      <c r="AQ68" s="47">
        <f t="shared" si="9"/>
        <v>486.66749999999996</v>
      </c>
      <c r="AR68" s="49">
        <f t="shared" si="13"/>
        <v>10908.134166666667</v>
      </c>
      <c r="AS68" s="166"/>
      <c r="AT68" s="129">
        <v>0.3</v>
      </c>
      <c r="AU68" s="129">
        <v>0.35</v>
      </c>
      <c r="AV68" s="129">
        <v>0.4</v>
      </c>
    </row>
    <row r="69" spans="1:48">
      <c r="A69" s="64">
        <v>53</v>
      </c>
      <c r="B69" s="45" t="s">
        <v>41</v>
      </c>
      <c r="C69" s="45" t="s">
        <v>36</v>
      </c>
      <c r="D69" s="45" t="s">
        <v>42</v>
      </c>
      <c r="E69" s="45" t="s">
        <v>206</v>
      </c>
      <c r="F69" s="52" t="s">
        <v>43</v>
      </c>
      <c r="G69" s="46">
        <f t="shared" si="10"/>
        <v>0.38888888888888884</v>
      </c>
      <c r="H69" s="45">
        <v>17697</v>
      </c>
      <c r="I69" s="45">
        <v>4.2300000000000004</v>
      </c>
      <c r="J69" s="45">
        <v>18</v>
      </c>
      <c r="K69" s="47">
        <f t="shared" si="11"/>
        <v>74858.310000000012</v>
      </c>
      <c r="L69" s="43"/>
      <c r="M69" s="49"/>
      <c r="N69" s="49">
        <v>7</v>
      </c>
      <c r="O69" s="47">
        <f t="shared" si="2"/>
        <v>0</v>
      </c>
      <c r="P69" s="49">
        <f t="shared" si="3"/>
        <v>0</v>
      </c>
      <c r="Q69" s="49">
        <f t="shared" si="4"/>
        <v>29111.565000000006</v>
      </c>
      <c r="R69" s="47">
        <f t="shared" si="5"/>
        <v>7277.8912500000015</v>
      </c>
      <c r="S69" s="150"/>
      <c r="T69" s="150"/>
      <c r="U69" s="150"/>
      <c r="V69" s="47">
        <f t="shared" si="12"/>
        <v>0</v>
      </c>
      <c r="W69" s="50"/>
      <c r="X69" s="50"/>
      <c r="Y69" s="50"/>
      <c r="Z69" s="145"/>
      <c r="AA69" s="51">
        <v>5</v>
      </c>
      <c r="AB69" s="50"/>
      <c r="AC69" s="47"/>
      <c r="AD69" s="47">
        <f t="shared" si="6"/>
        <v>0</v>
      </c>
      <c r="AE69" s="47">
        <f t="shared" si="14"/>
        <v>0</v>
      </c>
      <c r="AF69" s="49">
        <f t="shared" si="7"/>
        <v>0</v>
      </c>
      <c r="AG69" s="49">
        <f t="shared" si="16"/>
        <v>1228.9583333333333</v>
      </c>
      <c r="AH69" s="49">
        <f t="shared" si="15"/>
        <v>0</v>
      </c>
      <c r="AI69" s="50"/>
      <c r="AJ69" s="51"/>
      <c r="AK69" s="50"/>
      <c r="AL69" s="51"/>
      <c r="AM69" s="50"/>
      <c r="AN69" s="50"/>
      <c r="AO69" s="150"/>
      <c r="AP69" s="150"/>
      <c r="AQ69" s="47">
        <f t="shared" si="9"/>
        <v>3638.9456250000012</v>
      </c>
      <c r="AR69" s="49">
        <f t="shared" si="13"/>
        <v>41257.360208333339</v>
      </c>
      <c r="AS69" s="166"/>
      <c r="AT69" s="129">
        <v>0.3</v>
      </c>
      <c r="AU69" s="129">
        <v>0.35</v>
      </c>
      <c r="AV69" s="129">
        <v>0.4</v>
      </c>
    </row>
    <row r="70" spans="1:48">
      <c r="A70" s="64">
        <v>54</v>
      </c>
      <c r="B70" s="45" t="s">
        <v>56</v>
      </c>
      <c r="C70" s="45" t="s">
        <v>36</v>
      </c>
      <c r="D70" s="45" t="s">
        <v>42</v>
      </c>
      <c r="E70" s="45" t="s">
        <v>207</v>
      </c>
      <c r="F70" s="52" t="s">
        <v>43</v>
      </c>
      <c r="G70" s="46">
        <f t="shared" si="10"/>
        <v>0.22222222222222221</v>
      </c>
      <c r="H70" s="45">
        <v>17697</v>
      </c>
      <c r="I70" s="45">
        <v>4.3</v>
      </c>
      <c r="J70" s="45">
        <v>18</v>
      </c>
      <c r="K70" s="47">
        <f t="shared" si="11"/>
        <v>76097.099999999991</v>
      </c>
      <c r="L70" s="43"/>
      <c r="M70" s="49"/>
      <c r="N70" s="49">
        <v>4</v>
      </c>
      <c r="O70" s="47">
        <f t="shared" si="2"/>
        <v>0</v>
      </c>
      <c r="P70" s="49">
        <f t="shared" si="3"/>
        <v>0</v>
      </c>
      <c r="Q70" s="49">
        <f t="shared" si="4"/>
        <v>16910.466666666664</v>
      </c>
      <c r="R70" s="47">
        <f t="shared" si="5"/>
        <v>4227.6166666666659</v>
      </c>
      <c r="S70" s="150"/>
      <c r="T70" s="150"/>
      <c r="U70" s="150"/>
      <c r="V70" s="47">
        <f t="shared" si="12"/>
        <v>0</v>
      </c>
      <c r="W70" s="50"/>
      <c r="X70" s="50"/>
      <c r="Y70" s="50"/>
      <c r="Z70" s="145"/>
      <c r="AA70" s="51">
        <v>4</v>
      </c>
      <c r="AB70" s="50"/>
      <c r="AC70" s="47"/>
      <c r="AD70" s="47">
        <f t="shared" si="6"/>
        <v>0</v>
      </c>
      <c r="AE70" s="47">
        <f t="shared" si="14"/>
        <v>0</v>
      </c>
      <c r="AF70" s="49">
        <f t="shared" si="7"/>
        <v>0</v>
      </c>
      <c r="AG70" s="49">
        <f t="shared" si="16"/>
        <v>983.16666666666663</v>
      </c>
      <c r="AH70" s="49">
        <f t="shared" si="15"/>
        <v>0</v>
      </c>
      <c r="AI70" s="50"/>
      <c r="AJ70" s="51"/>
      <c r="AK70" s="50"/>
      <c r="AL70" s="51"/>
      <c r="AM70" s="50"/>
      <c r="AN70" s="50"/>
      <c r="AO70" s="150"/>
      <c r="AP70" s="150"/>
      <c r="AQ70" s="47">
        <f t="shared" si="9"/>
        <v>2113.8083333333329</v>
      </c>
      <c r="AR70" s="49">
        <f t="shared" si="13"/>
        <v>24235.058333333327</v>
      </c>
      <c r="AS70" s="166"/>
      <c r="AT70" s="129">
        <v>0.3</v>
      </c>
      <c r="AU70" s="129">
        <v>0.35</v>
      </c>
      <c r="AV70" s="129">
        <v>0.4</v>
      </c>
    </row>
    <row r="71" spans="1:48">
      <c r="A71" s="64"/>
      <c r="B71" s="45" t="s">
        <v>140</v>
      </c>
      <c r="C71" s="45" t="s">
        <v>36</v>
      </c>
      <c r="D71" s="45" t="s">
        <v>46</v>
      </c>
      <c r="E71" s="45" t="s">
        <v>208</v>
      </c>
      <c r="F71" s="52" t="s">
        <v>136</v>
      </c>
      <c r="G71" s="46">
        <f t="shared" si="10"/>
        <v>5.5555555555555552E-2</v>
      </c>
      <c r="H71" s="45">
        <v>17697</v>
      </c>
      <c r="I71" s="45">
        <v>3.51</v>
      </c>
      <c r="J71" s="45">
        <v>18</v>
      </c>
      <c r="K71" s="47">
        <f t="shared" si="11"/>
        <v>62116.469999999994</v>
      </c>
      <c r="L71" s="43"/>
      <c r="M71" s="49"/>
      <c r="N71" s="49">
        <v>1</v>
      </c>
      <c r="O71" s="47">
        <f t="shared" si="2"/>
        <v>0</v>
      </c>
      <c r="P71" s="49">
        <f t="shared" si="3"/>
        <v>0</v>
      </c>
      <c r="Q71" s="49">
        <f t="shared" si="4"/>
        <v>3450.9149999999995</v>
      </c>
      <c r="R71" s="47">
        <f t="shared" si="5"/>
        <v>862.72874999999988</v>
      </c>
      <c r="S71" s="150"/>
      <c r="T71" s="150"/>
      <c r="U71" s="150"/>
      <c r="V71" s="47">
        <f t="shared" si="12"/>
        <v>0</v>
      </c>
      <c r="W71" s="50"/>
      <c r="X71" s="50"/>
      <c r="Y71" s="50"/>
      <c r="Z71" s="145"/>
      <c r="AA71" s="51"/>
      <c r="AB71" s="50"/>
      <c r="AC71" s="47"/>
      <c r="AD71" s="47">
        <f t="shared" si="6"/>
        <v>0</v>
      </c>
      <c r="AE71" s="47">
        <f t="shared" si="14"/>
        <v>0</v>
      </c>
      <c r="AF71" s="49">
        <f t="shared" si="7"/>
        <v>0</v>
      </c>
      <c r="AG71" s="49">
        <f t="shared" si="16"/>
        <v>0</v>
      </c>
      <c r="AH71" s="49">
        <f t="shared" si="15"/>
        <v>0</v>
      </c>
      <c r="AI71" s="50"/>
      <c r="AJ71" s="51"/>
      <c r="AK71" s="50"/>
      <c r="AL71" s="51"/>
      <c r="AM71" s="50"/>
      <c r="AN71" s="50"/>
      <c r="AO71" s="150"/>
      <c r="AP71" s="150"/>
      <c r="AQ71" s="47">
        <f t="shared" si="9"/>
        <v>431.36437499999994</v>
      </c>
      <c r="AR71" s="49">
        <f t="shared" si="13"/>
        <v>4745.0081249999994</v>
      </c>
      <c r="AS71" s="166"/>
      <c r="AT71" s="129">
        <v>0.3</v>
      </c>
      <c r="AU71" s="129">
        <v>0.35</v>
      </c>
      <c r="AV71" s="129">
        <v>0.4</v>
      </c>
    </row>
    <row r="72" spans="1:48">
      <c r="A72" s="64"/>
      <c r="B72" s="45" t="s">
        <v>74</v>
      </c>
      <c r="C72" s="45" t="s">
        <v>36</v>
      </c>
      <c r="D72" s="45" t="s">
        <v>46</v>
      </c>
      <c r="E72" s="45" t="s">
        <v>57</v>
      </c>
      <c r="F72" s="52" t="s">
        <v>136</v>
      </c>
      <c r="G72" s="46">
        <f t="shared" si="10"/>
        <v>5.5555555555555552E-2</v>
      </c>
      <c r="H72" s="45">
        <v>17697</v>
      </c>
      <c r="I72" s="45">
        <v>3.08</v>
      </c>
      <c r="J72" s="45">
        <v>18</v>
      </c>
      <c r="K72" s="47">
        <f t="shared" si="11"/>
        <v>54506.76</v>
      </c>
      <c r="L72" s="43"/>
      <c r="M72" s="49"/>
      <c r="N72" s="49">
        <v>1</v>
      </c>
      <c r="O72" s="47">
        <f t="shared" si="2"/>
        <v>0</v>
      </c>
      <c r="P72" s="49">
        <f t="shared" si="3"/>
        <v>0</v>
      </c>
      <c r="Q72" s="49">
        <f t="shared" si="4"/>
        <v>3028.1533333333336</v>
      </c>
      <c r="R72" s="47">
        <f t="shared" si="5"/>
        <v>757.03833333333341</v>
      </c>
      <c r="S72" s="150"/>
      <c r="T72" s="150"/>
      <c r="U72" s="150"/>
      <c r="V72" s="47">
        <f t="shared" si="12"/>
        <v>0</v>
      </c>
      <c r="W72" s="50"/>
      <c r="X72" s="50"/>
      <c r="Y72" s="50"/>
      <c r="Z72" s="145"/>
      <c r="AA72" s="51"/>
      <c r="AB72" s="50"/>
      <c r="AC72" s="47"/>
      <c r="AD72" s="47">
        <f t="shared" si="6"/>
        <v>0</v>
      </c>
      <c r="AE72" s="47">
        <f t="shared" si="14"/>
        <v>0</v>
      </c>
      <c r="AF72" s="49">
        <f t="shared" si="7"/>
        <v>0</v>
      </c>
      <c r="AG72" s="49">
        <f t="shared" si="16"/>
        <v>0</v>
      </c>
      <c r="AH72" s="49">
        <f t="shared" si="15"/>
        <v>0</v>
      </c>
      <c r="AI72" s="50"/>
      <c r="AJ72" s="51"/>
      <c r="AK72" s="50"/>
      <c r="AL72" s="51"/>
      <c r="AM72" s="50"/>
      <c r="AN72" s="50"/>
      <c r="AO72" s="150"/>
      <c r="AP72" s="150"/>
      <c r="AQ72" s="47"/>
      <c r="AR72" s="49">
        <f t="shared" si="13"/>
        <v>3785.1916666666671</v>
      </c>
      <c r="AS72" s="166"/>
      <c r="AT72" s="129">
        <v>0.3</v>
      </c>
      <c r="AU72" s="129">
        <v>0.35</v>
      </c>
      <c r="AV72" s="129">
        <v>0.4</v>
      </c>
    </row>
    <row r="73" spans="1:48">
      <c r="A73" s="64"/>
      <c r="B73" s="45" t="s">
        <v>5</v>
      </c>
      <c r="C73" s="45" t="s">
        <v>36</v>
      </c>
      <c r="D73" s="45" t="s">
        <v>46</v>
      </c>
      <c r="E73" s="45" t="s">
        <v>57</v>
      </c>
      <c r="F73" s="52" t="s">
        <v>136</v>
      </c>
      <c r="G73" s="46">
        <f t="shared" si="10"/>
        <v>0.33333333333333331</v>
      </c>
      <c r="H73" s="45">
        <v>17697</v>
      </c>
      <c r="I73" s="45">
        <v>3.08</v>
      </c>
      <c r="J73" s="45">
        <v>18</v>
      </c>
      <c r="K73" s="47">
        <f t="shared" si="11"/>
        <v>54506.76</v>
      </c>
      <c r="L73" s="43">
        <v>1</v>
      </c>
      <c r="M73" s="49">
        <v>4</v>
      </c>
      <c r="N73" s="49">
        <v>1</v>
      </c>
      <c r="O73" s="47">
        <f t="shared" si="2"/>
        <v>3028.1533333333336</v>
      </c>
      <c r="P73" s="49">
        <f t="shared" si="3"/>
        <v>12112.613333333335</v>
      </c>
      <c r="Q73" s="49">
        <f t="shared" si="4"/>
        <v>3028.1533333333336</v>
      </c>
      <c r="R73" s="47">
        <f t="shared" si="5"/>
        <v>4542.2300000000005</v>
      </c>
      <c r="S73" s="150"/>
      <c r="T73" s="150"/>
      <c r="U73" s="150"/>
      <c r="V73" s="47">
        <f t="shared" si="12"/>
        <v>0</v>
      </c>
      <c r="W73" s="50"/>
      <c r="X73" s="50"/>
      <c r="Y73" s="50"/>
      <c r="Z73" s="145"/>
      <c r="AA73" s="51"/>
      <c r="AB73" s="50"/>
      <c r="AC73" s="47"/>
      <c r="AD73" s="47">
        <f t="shared" si="6"/>
        <v>0</v>
      </c>
      <c r="AE73" s="47">
        <f t="shared" si="14"/>
        <v>0</v>
      </c>
      <c r="AF73" s="49">
        <f t="shared" si="7"/>
        <v>0</v>
      </c>
      <c r="AG73" s="49">
        <f t="shared" si="16"/>
        <v>0</v>
      </c>
      <c r="AH73" s="49">
        <f t="shared" si="15"/>
        <v>0</v>
      </c>
      <c r="AI73" s="50"/>
      <c r="AJ73" s="51"/>
      <c r="AK73" s="50"/>
      <c r="AL73" s="51"/>
      <c r="AM73" s="50"/>
      <c r="AN73" s="50"/>
      <c r="AO73" s="150"/>
      <c r="AP73" s="150"/>
      <c r="AQ73" s="47"/>
      <c r="AR73" s="49">
        <f t="shared" si="13"/>
        <v>22711.15</v>
      </c>
      <c r="AS73" s="166"/>
      <c r="AT73" s="129">
        <v>0.3</v>
      </c>
      <c r="AU73" s="129">
        <v>0.35</v>
      </c>
      <c r="AV73" s="129">
        <v>0.4</v>
      </c>
    </row>
    <row r="74" spans="1:48">
      <c r="A74" s="64"/>
      <c r="B74" s="45" t="s">
        <v>45</v>
      </c>
      <c r="C74" s="45" t="s">
        <v>36</v>
      </c>
      <c r="D74" s="45" t="s">
        <v>46</v>
      </c>
      <c r="E74" s="45" t="s">
        <v>57</v>
      </c>
      <c r="F74" s="52" t="s">
        <v>136</v>
      </c>
      <c r="G74" s="46">
        <f t="shared" si="10"/>
        <v>5.5555555555555552E-2</v>
      </c>
      <c r="H74" s="45">
        <v>17697</v>
      </c>
      <c r="I74" s="45">
        <v>3.08</v>
      </c>
      <c r="J74" s="45">
        <v>18</v>
      </c>
      <c r="K74" s="47">
        <f t="shared" si="11"/>
        <v>54506.76</v>
      </c>
      <c r="L74" s="43"/>
      <c r="M74" s="49"/>
      <c r="N74" s="49">
        <v>1</v>
      </c>
      <c r="O74" s="47">
        <f t="shared" si="2"/>
        <v>0</v>
      </c>
      <c r="P74" s="49">
        <f t="shared" si="3"/>
        <v>0</v>
      </c>
      <c r="Q74" s="49">
        <f t="shared" si="4"/>
        <v>3028.1533333333336</v>
      </c>
      <c r="R74" s="47">
        <f t="shared" si="5"/>
        <v>757.03833333333341</v>
      </c>
      <c r="S74" s="150"/>
      <c r="T74" s="150"/>
      <c r="U74" s="150"/>
      <c r="V74" s="47">
        <f t="shared" si="12"/>
        <v>0</v>
      </c>
      <c r="W74" s="50"/>
      <c r="X74" s="50"/>
      <c r="Y74" s="50"/>
      <c r="Z74" s="145"/>
      <c r="AA74" s="51">
        <v>1</v>
      </c>
      <c r="AB74" s="50"/>
      <c r="AC74" s="47"/>
      <c r="AD74" s="47">
        <f t="shared" si="6"/>
        <v>0</v>
      </c>
      <c r="AE74" s="47">
        <f t="shared" si="14"/>
        <v>0</v>
      </c>
      <c r="AF74" s="49">
        <f t="shared" si="7"/>
        <v>0</v>
      </c>
      <c r="AG74" s="49">
        <f t="shared" si="16"/>
        <v>245.79166666666666</v>
      </c>
      <c r="AH74" s="49">
        <f t="shared" si="15"/>
        <v>0</v>
      </c>
      <c r="AI74" s="50"/>
      <c r="AJ74" s="51"/>
      <c r="AK74" s="50"/>
      <c r="AL74" s="51"/>
      <c r="AM74" s="50"/>
      <c r="AN74" s="50"/>
      <c r="AO74" s="150"/>
      <c r="AP74" s="150"/>
      <c r="AQ74" s="47"/>
      <c r="AR74" s="49">
        <f t="shared" si="13"/>
        <v>4030.9833333333336</v>
      </c>
      <c r="AS74" s="166"/>
      <c r="AT74" s="129">
        <v>0.3</v>
      </c>
      <c r="AU74" s="129">
        <v>0.35</v>
      </c>
      <c r="AV74" s="129">
        <v>0.4</v>
      </c>
    </row>
    <row r="75" spans="1:48">
      <c r="A75" s="64"/>
      <c r="B75" s="45" t="s">
        <v>58</v>
      </c>
      <c r="C75" s="45" t="s">
        <v>36</v>
      </c>
      <c r="D75" s="45" t="s">
        <v>46</v>
      </c>
      <c r="E75" s="45" t="s">
        <v>57</v>
      </c>
      <c r="F75" s="52" t="s">
        <v>136</v>
      </c>
      <c r="G75" s="46">
        <f t="shared" si="10"/>
        <v>2.8888888888888888</v>
      </c>
      <c r="H75" s="45">
        <v>17697</v>
      </c>
      <c r="I75" s="45">
        <v>3.08</v>
      </c>
      <c r="J75" s="45">
        <v>18</v>
      </c>
      <c r="K75" s="47">
        <f t="shared" si="11"/>
        <v>54506.76</v>
      </c>
      <c r="L75" s="43">
        <v>20</v>
      </c>
      <c r="M75" s="49">
        <v>21</v>
      </c>
      <c r="N75" s="49">
        <v>11</v>
      </c>
      <c r="O75" s="47">
        <f t="shared" ref="O75:O79" si="17">K75/J75*L75</f>
        <v>60563.066666666673</v>
      </c>
      <c r="P75" s="49">
        <f t="shared" ref="P75:P79" si="18">K75/J75*M75</f>
        <v>63591.220000000008</v>
      </c>
      <c r="Q75" s="49">
        <f t="shared" ref="Q75:Q79" si="19">K75/J75*N75</f>
        <v>33309.686666666668</v>
      </c>
      <c r="R75" s="47">
        <f t="shared" ref="R75:R79" si="20">(O75+P75+Q75)*0.25</f>
        <v>39365.993333333339</v>
      </c>
      <c r="S75" s="150"/>
      <c r="T75" s="150"/>
      <c r="U75" s="150"/>
      <c r="V75" s="47">
        <f t="shared" si="12"/>
        <v>0</v>
      </c>
      <c r="W75" s="50"/>
      <c r="X75" s="145">
        <v>9</v>
      </c>
      <c r="Y75" s="145"/>
      <c r="Z75" s="145">
        <v>9</v>
      </c>
      <c r="AA75" s="51"/>
      <c r="AB75" s="50"/>
      <c r="AC75" s="47"/>
      <c r="AD75" s="47">
        <f t="shared" ref="AD75:AD79" si="21">H75*20%/J75*X75</f>
        <v>1769.6999999999998</v>
      </c>
      <c r="AE75" s="47">
        <f t="shared" si="14"/>
        <v>0</v>
      </c>
      <c r="AF75" s="49">
        <f t="shared" ref="AF75:AF79" si="22">H75*25%/J75*Z75</f>
        <v>2212.125</v>
      </c>
      <c r="AG75" s="49">
        <f t="shared" si="16"/>
        <v>0</v>
      </c>
      <c r="AH75" s="49">
        <f t="shared" si="15"/>
        <v>0</v>
      </c>
      <c r="AI75" s="50"/>
      <c r="AJ75" s="51"/>
      <c r="AK75" s="50"/>
      <c r="AL75" s="51"/>
      <c r="AM75" s="50"/>
      <c r="AN75" s="50"/>
      <c r="AO75" s="150"/>
      <c r="AP75" s="150"/>
      <c r="AQ75" s="47">
        <f t="shared" si="9"/>
        <v>19682.996666666673</v>
      </c>
      <c r="AR75" s="49">
        <f t="shared" si="13"/>
        <v>220494.78833333336</v>
      </c>
      <c r="AS75" s="166"/>
      <c r="AT75" s="129">
        <v>0.3</v>
      </c>
      <c r="AU75" s="129">
        <v>0.35</v>
      </c>
      <c r="AV75" s="129">
        <v>0.4</v>
      </c>
    </row>
    <row r="76" spans="1:48">
      <c r="A76" s="64"/>
      <c r="B76" s="45" t="s">
        <v>51</v>
      </c>
      <c r="C76" s="45" t="s">
        <v>36</v>
      </c>
      <c r="D76" s="45" t="s">
        <v>46</v>
      </c>
      <c r="E76" s="45" t="s">
        <v>57</v>
      </c>
      <c r="F76" s="52" t="s">
        <v>136</v>
      </c>
      <c r="G76" s="46">
        <f t="shared" si="10"/>
        <v>5.5555555555555552E-2</v>
      </c>
      <c r="H76" s="45">
        <v>17697</v>
      </c>
      <c r="I76" s="45">
        <v>3.08</v>
      </c>
      <c r="J76" s="45">
        <v>18</v>
      </c>
      <c r="K76" s="47">
        <f t="shared" si="11"/>
        <v>54506.76</v>
      </c>
      <c r="L76" s="43"/>
      <c r="M76" s="49"/>
      <c r="N76" s="49">
        <v>1</v>
      </c>
      <c r="O76" s="47">
        <f t="shared" si="17"/>
        <v>0</v>
      </c>
      <c r="P76" s="49">
        <f t="shared" si="18"/>
        <v>0</v>
      </c>
      <c r="Q76" s="49">
        <f t="shared" si="19"/>
        <v>3028.1533333333336</v>
      </c>
      <c r="R76" s="47">
        <f t="shared" si="20"/>
        <v>757.03833333333341</v>
      </c>
      <c r="S76" s="150"/>
      <c r="T76" s="150"/>
      <c r="U76" s="150"/>
      <c r="V76" s="47">
        <f t="shared" ref="V76:V79" si="23">17697*40%/18*U76</f>
        <v>0</v>
      </c>
      <c r="W76" s="50"/>
      <c r="X76" s="145"/>
      <c r="Y76" s="145"/>
      <c r="Z76" s="145"/>
      <c r="AA76" s="51"/>
      <c r="AB76" s="50"/>
      <c r="AC76" s="47"/>
      <c r="AD76" s="47">
        <f t="shared" si="21"/>
        <v>0</v>
      </c>
      <c r="AE76" s="47">
        <f t="shared" si="14"/>
        <v>0</v>
      </c>
      <c r="AF76" s="49">
        <f t="shared" si="22"/>
        <v>0</v>
      </c>
      <c r="AG76" s="49">
        <f t="shared" si="16"/>
        <v>0</v>
      </c>
      <c r="AH76" s="49">
        <f t="shared" si="15"/>
        <v>0</v>
      </c>
      <c r="AI76" s="50"/>
      <c r="AJ76" s="51"/>
      <c r="AK76" s="50"/>
      <c r="AL76" s="51"/>
      <c r="AM76" s="50"/>
      <c r="AN76" s="50"/>
      <c r="AO76" s="150"/>
      <c r="AP76" s="150"/>
      <c r="AQ76" s="47"/>
      <c r="AR76" s="49">
        <f t="shared" ref="AR76:AR79" si="24">AQ76+AP76+AO76+AN76+AL76+AJ76+AK76+AI76+AH76+AG76+AF76+AE76+AD76+AC76+T76+S76+R76+Q76+P76+O76+V76</f>
        <v>3785.1916666666671</v>
      </c>
      <c r="AS76" s="166"/>
      <c r="AT76" s="129"/>
      <c r="AU76" s="129"/>
      <c r="AV76" s="129"/>
    </row>
    <row r="77" spans="1:48">
      <c r="A77" s="64"/>
      <c r="B77" s="45" t="s">
        <v>187</v>
      </c>
      <c r="C77" s="45" t="s">
        <v>36</v>
      </c>
      <c r="D77" s="45" t="s">
        <v>46</v>
      </c>
      <c r="E77" s="45" t="s">
        <v>57</v>
      </c>
      <c r="F77" s="52" t="s">
        <v>136</v>
      </c>
      <c r="G77" s="46">
        <f t="shared" si="10"/>
        <v>1.1111111111111112</v>
      </c>
      <c r="H77" s="45">
        <v>17697</v>
      </c>
      <c r="I77" s="45">
        <v>3.08</v>
      </c>
      <c r="J77" s="45">
        <v>18</v>
      </c>
      <c r="K77" s="47">
        <f t="shared" si="11"/>
        <v>54506.76</v>
      </c>
      <c r="L77" s="43">
        <v>8</v>
      </c>
      <c r="M77" s="49">
        <v>12</v>
      </c>
      <c r="N77" s="49"/>
      <c r="O77" s="47">
        <f t="shared" si="17"/>
        <v>24225.226666666669</v>
      </c>
      <c r="P77" s="49">
        <f t="shared" si="18"/>
        <v>36337.840000000004</v>
      </c>
      <c r="Q77" s="49">
        <f t="shared" si="19"/>
        <v>0</v>
      </c>
      <c r="R77" s="47">
        <f t="shared" si="20"/>
        <v>15140.766666666668</v>
      </c>
      <c r="S77" s="150"/>
      <c r="T77" s="150"/>
      <c r="U77" s="150"/>
      <c r="V77" s="47">
        <f t="shared" si="23"/>
        <v>0</v>
      </c>
      <c r="W77" s="50"/>
      <c r="X77" s="145">
        <v>6</v>
      </c>
      <c r="Y77" s="145"/>
      <c r="Z77" s="145">
        <v>12</v>
      </c>
      <c r="AA77" s="51"/>
      <c r="AB77" s="50"/>
      <c r="AC77" s="47"/>
      <c r="AD77" s="47">
        <f t="shared" si="21"/>
        <v>1179.8</v>
      </c>
      <c r="AE77" s="47">
        <f t="shared" si="14"/>
        <v>0</v>
      </c>
      <c r="AF77" s="49">
        <f t="shared" si="22"/>
        <v>2949.5</v>
      </c>
      <c r="AG77" s="49">
        <f t="shared" si="16"/>
        <v>0</v>
      </c>
      <c r="AH77" s="49">
        <f t="shared" si="15"/>
        <v>0</v>
      </c>
      <c r="AI77" s="50"/>
      <c r="AJ77" s="51"/>
      <c r="AK77" s="50"/>
      <c r="AL77" s="51"/>
      <c r="AM77" s="50"/>
      <c r="AN77" s="50"/>
      <c r="AO77" s="150"/>
      <c r="AP77" s="150"/>
      <c r="AQ77" s="47">
        <f t="shared" ref="AQ77:AQ79" si="25">(O77+P77+Q77+R77)*0.1</f>
        <v>7570.383333333335</v>
      </c>
      <c r="AR77" s="49">
        <f t="shared" si="24"/>
        <v>87403.516666666677</v>
      </c>
      <c r="AS77" s="166"/>
      <c r="AT77" s="129">
        <v>0.3</v>
      </c>
      <c r="AU77" s="129">
        <v>0.35</v>
      </c>
      <c r="AV77" s="129">
        <v>0.4</v>
      </c>
    </row>
    <row r="78" spans="1:48">
      <c r="A78" s="64"/>
      <c r="B78" s="45" t="s">
        <v>49</v>
      </c>
      <c r="C78" s="45" t="s">
        <v>36</v>
      </c>
      <c r="D78" s="45" t="s">
        <v>46</v>
      </c>
      <c r="E78" s="45" t="s">
        <v>57</v>
      </c>
      <c r="F78" s="52" t="s">
        <v>136</v>
      </c>
      <c r="G78" s="46">
        <f t="shared" si="10"/>
        <v>0.33333333333333331</v>
      </c>
      <c r="H78" s="45">
        <v>17697</v>
      </c>
      <c r="I78" s="45">
        <v>3.08</v>
      </c>
      <c r="J78" s="45">
        <v>18</v>
      </c>
      <c r="K78" s="47">
        <f t="shared" si="11"/>
        <v>54506.76</v>
      </c>
      <c r="L78" s="43"/>
      <c r="M78" s="49">
        <v>6</v>
      </c>
      <c r="N78" s="49"/>
      <c r="O78" s="47">
        <f t="shared" si="17"/>
        <v>0</v>
      </c>
      <c r="P78" s="49">
        <f t="shared" si="18"/>
        <v>18168.920000000002</v>
      </c>
      <c r="Q78" s="49">
        <f t="shared" si="19"/>
        <v>0</v>
      </c>
      <c r="R78" s="47">
        <f t="shared" si="20"/>
        <v>4542.2300000000005</v>
      </c>
      <c r="S78" s="150"/>
      <c r="T78" s="150"/>
      <c r="U78" s="150">
        <v>16</v>
      </c>
      <c r="V78" s="47">
        <f t="shared" si="23"/>
        <v>6292.2666666666664</v>
      </c>
      <c r="W78" s="50"/>
      <c r="X78" s="145"/>
      <c r="Y78" s="145"/>
      <c r="Z78" s="145"/>
      <c r="AA78" s="51"/>
      <c r="AB78" s="50"/>
      <c r="AC78" s="47"/>
      <c r="AD78" s="47">
        <f t="shared" si="21"/>
        <v>0</v>
      </c>
      <c r="AE78" s="47">
        <f t="shared" si="14"/>
        <v>0</v>
      </c>
      <c r="AF78" s="49">
        <f t="shared" si="22"/>
        <v>0</v>
      </c>
      <c r="AG78" s="49">
        <f t="shared" si="16"/>
        <v>0</v>
      </c>
      <c r="AH78" s="49">
        <f t="shared" si="15"/>
        <v>0</v>
      </c>
      <c r="AI78" s="50"/>
      <c r="AJ78" s="51"/>
      <c r="AK78" s="50"/>
      <c r="AL78" s="51"/>
      <c r="AM78" s="50"/>
      <c r="AN78" s="50"/>
      <c r="AO78" s="150"/>
      <c r="AP78" s="150"/>
      <c r="AQ78" s="47">
        <f t="shared" si="25"/>
        <v>2271.1150000000002</v>
      </c>
      <c r="AR78" s="49">
        <f t="shared" si="24"/>
        <v>31274.531666666669</v>
      </c>
      <c r="AS78" s="166"/>
      <c r="AT78" s="129">
        <v>0.3</v>
      </c>
      <c r="AU78" s="129">
        <v>0.35</v>
      </c>
      <c r="AV78" s="129">
        <v>0.4</v>
      </c>
    </row>
    <row r="79" spans="1:48">
      <c r="A79" s="64"/>
      <c r="B79" s="45" t="s">
        <v>188</v>
      </c>
      <c r="C79" s="45" t="s">
        <v>36</v>
      </c>
      <c r="D79" s="45" t="s">
        <v>46</v>
      </c>
      <c r="E79" s="45" t="s">
        <v>57</v>
      </c>
      <c r="F79" s="52" t="s">
        <v>136</v>
      </c>
      <c r="G79" s="46">
        <f t="shared" si="10"/>
        <v>0.22222222222222221</v>
      </c>
      <c r="H79" s="45">
        <v>17697</v>
      </c>
      <c r="I79" s="45">
        <v>3.08</v>
      </c>
      <c r="J79" s="45">
        <v>18</v>
      </c>
      <c r="K79" s="47">
        <f t="shared" si="11"/>
        <v>54506.76</v>
      </c>
      <c r="L79" s="43"/>
      <c r="M79" s="49">
        <v>4</v>
      </c>
      <c r="N79" s="49"/>
      <c r="O79" s="47">
        <f t="shared" si="17"/>
        <v>0</v>
      </c>
      <c r="P79" s="49">
        <f t="shared" si="18"/>
        <v>12112.613333333335</v>
      </c>
      <c r="Q79" s="49">
        <f t="shared" si="19"/>
        <v>0</v>
      </c>
      <c r="R79" s="47">
        <f t="shared" si="20"/>
        <v>3028.1533333333336</v>
      </c>
      <c r="S79" s="150"/>
      <c r="T79" s="150"/>
      <c r="U79" s="150"/>
      <c r="V79" s="47">
        <f t="shared" si="23"/>
        <v>0</v>
      </c>
      <c r="W79" s="50"/>
      <c r="X79" s="50"/>
      <c r="Y79" s="50"/>
      <c r="Z79" s="50"/>
      <c r="AA79" s="51"/>
      <c r="AB79" s="50"/>
      <c r="AC79" s="47"/>
      <c r="AD79" s="47">
        <f t="shared" si="21"/>
        <v>0</v>
      </c>
      <c r="AE79" s="47">
        <f t="shared" si="14"/>
        <v>0</v>
      </c>
      <c r="AF79" s="49">
        <f t="shared" si="22"/>
        <v>0</v>
      </c>
      <c r="AG79" s="49">
        <f t="shared" si="16"/>
        <v>0</v>
      </c>
      <c r="AH79" s="49">
        <f t="shared" si="15"/>
        <v>0</v>
      </c>
      <c r="AI79" s="50"/>
      <c r="AJ79" s="51"/>
      <c r="AK79" s="50"/>
      <c r="AL79" s="51"/>
      <c r="AM79" s="50"/>
      <c r="AN79" s="50"/>
      <c r="AO79" s="150"/>
      <c r="AP79" s="150"/>
      <c r="AQ79" s="47">
        <f t="shared" si="25"/>
        <v>1514.0766666666668</v>
      </c>
      <c r="AR79" s="49">
        <f t="shared" si="24"/>
        <v>16654.843333333334</v>
      </c>
      <c r="AS79" s="166"/>
      <c r="AT79" s="129">
        <v>0.3</v>
      </c>
      <c r="AU79" s="129">
        <v>0.35</v>
      </c>
      <c r="AV79" s="129">
        <v>0.4</v>
      </c>
    </row>
    <row r="80" spans="1:48">
      <c r="A80" s="64"/>
      <c r="B80" s="48" t="s">
        <v>59</v>
      </c>
      <c r="C80" s="48" t="s">
        <v>59</v>
      </c>
      <c r="D80" s="48" t="s">
        <v>59</v>
      </c>
      <c r="E80" s="48" t="s">
        <v>59</v>
      </c>
      <c r="F80" s="48" t="s">
        <v>59</v>
      </c>
      <c r="G80" s="80">
        <f>SUM(G11:G79)</f>
        <v>53.447222222222237</v>
      </c>
      <c r="H80" s="48" t="s">
        <v>59</v>
      </c>
      <c r="I80" s="48"/>
      <c r="J80" s="81"/>
      <c r="K80" s="48" t="s">
        <v>59</v>
      </c>
      <c r="L80" s="53">
        <f t="shared" ref="L80:AI80" si="26">SUM(L11:L79)</f>
        <v>309</v>
      </c>
      <c r="M80" s="53">
        <f t="shared" si="26"/>
        <v>438</v>
      </c>
      <c r="N80" s="53">
        <f t="shared" si="26"/>
        <v>215.05</v>
      </c>
      <c r="O80" s="53">
        <f t="shared" si="26"/>
        <v>1157069.6166666665</v>
      </c>
      <c r="P80" s="53">
        <f t="shared" si="26"/>
        <v>1705956.4488888883</v>
      </c>
      <c r="Q80" s="53">
        <f t="shared" si="26"/>
        <v>850601.41202777775</v>
      </c>
      <c r="R80" s="53">
        <f t="shared" si="26"/>
        <v>928406.86939583335</v>
      </c>
      <c r="S80" s="53">
        <f t="shared" si="26"/>
        <v>43853.165999999997</v>
      </c>
      <c r="T80" s="53">
        <f t="shared" si="26"/>
        <v>108022.48799999998</v>
      </c>
      <c r="U80" s="53">
        <f t="shared" si="26"/>
        <v>263</v>
      </c>
      <c r="V80" s="53">
        <f t="shared" si="26"/>
        <v>103429.13333333333</v>
      </c>
      <c r="W80" s="53">
        <f t="shared" si="26"/>
        <v>0</v>
      </c>
      <c r="X80" s="53">
        <f t="shared" si="26"/>
        <v>195</v>
      </c>
      <c r="Y80" s="53">
        <f t="shared" si="26"/>
        <v>73</v>
      </c>
      <c r="Z80" s="53">
        <f t="shared" si="26"/>
        <v>167</v>
      </c>
      <c r="AA80" s="53">
        <f t="shared" si="26"/>
        <v>14</v>
      </c>
      <c r="AB80" s="53">
        <f t="shared" si="26"/>
        <v>62</v>
      </c>
      <c r="AC80" s="53">
        <f t="shared" si="26"/>
        <v>0</v>
      </c>
      <c r="AD80" s="53">
        <f t="shared" si="26"/>
        <v>38343.500000000007</v>
      </c>
      <c r="AE80" s="53">
        <f t="shared" si="26"/>
        <v>8971.3958333333339</v>
      </c>
      <c r="AF80" s="53">
        <f t="shared" si="26"/>
        <v>41047.208333333328</v>
      </c>
      <c r="AG80" s="53">
        <f t="shared" si="26"/>
        <v>3441.083333333333</v>
      </c>
      <c r="AH80" s="53">
        <f t="shared" si="26"/>
        <v>15239.08333333333</v>
      </c>
      <c r="AI80" s="53">
        <f t="shared" si="26"/>
        <v>0</v>
      </c>
      <c r="AJ80" s="53">
        <f>SUM(AJ11:AJ79)</f>
        <v>53090</v>
      </c>
      <c r="AK80" s="53">
        <f t="shared" ref="AK80:AR80" si="27">SUM(AK11:AK79)</f>
        <v>0</v>
      </c>
      <c r="AL80" s="53">
        <f t="shared" si="27"/>
        <v>53090</v>
      </c>
      <c r="AM80" s="53">
        <f t="shared" si="27"/>
        <v>0</v>
      </c>
      <c r="AN80" s="53">
        <f t="shared" si="27"/>
        <v>26545</v>
      </c>
      <c r="AO80" s="53">
        <f t="shared" si="27"/>
        <v>3539</v>
      </c>
      <c r="AP80" s="53">
        <f t="shared" si="27"/>
        <v>49546</v>
      </c>
      <c r="AQ80" s="53">
        <f t="shared" si="27"/>
        <v>460796.7621979168</v>
      </c>
      <c r="AR80" s="53">
        <f t="shared" si="27"/>
        <v>5650988.1673437497</v>
      </c>
      <c r="AS80" s="128"/>
      <c r="AT80" s="128"/>
      <c r="AU80" s="128"/>
      <c r="AV80" s="128"/>
    </row>
    <row r="81" spans="1:48">
      <c r="A81" s="65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</row>
    <row r="82" spans="1:48" ht="28.5" customHeight="1">
      <c r="A82" s="65"/>
      <c r="B82" s="59"/>
      <c r="C82" s="59"/>
      <c r="D82" s="59"/>
      <c r="E82" s="96" t="s">
        <v>129</v>
      </c>
      <c r="F82" s="97"/>
      <c r="G82" s="97"/>
      <c r="H82" s="97"/>
      <c r="I82" s="97"/>
      <c r="J82" s="97"/>
      <c r="K82" s="96" t="s">
        <v>146</v>
      </c>
      <c r="L82" s="97"/>
      <c r="M82" s="97"/>
      <c r="N82" s="98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124"/>
      <c r="AF82" s="59"/>
      <c r="AG82" s="124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</row>
    <row r="83" spans="1:48" ht="28.5" customHeight="1">
      <c r="A83" s="65"/>
      <c r="B83" s="59"/>
      <c r="C83" s="59"/>
      <c r="D83" s="59"/>
      <c r="E83" s="96" t="s">
        <v>119</v>
      </c>
      <c r="F83" s="96"/>
      <c r="G83" s="96"/>
      <c r="H83" s="96"/>
      <c r="I83" s="96"/>
      <c r="J83" s="96"/>
      <c r="K83" s="96" t="s">
        <v>147</v>
      </c>
      <c r="L83" s="97"/>
      <c r="M83" s="96"/>
      <c r="N83" s="98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124"/>
      <c r="AF83" s="59"/>
      <c r="AG83" s="124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</row>
    <row r="84" spans="1:48" ht="28.5" customHeight="1">
      <c r="A84" s="65"/>
      <c r="B84" s="59"/>
      <c r="C84" s="59"/>
      <c r="D84" s="59"/>
      <c r="E84" s="96" t="s">
        <v>120</v>
      </c>
      <c r="F84" s="96"/>
      <c r="G84" s="96"/>
      <c r="H84" s="96"/>
      <c r="I84" s="96"/>
      <c r="J84" s="96"/>
      <c r="K84" s="96" t="s">
        <v>148</v>
      </c>
      <c r="L84" s="96"/>
      <c r="M84" s="96"/>
      <c r="N84" s="98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124"/>
      <c r="AF84" s="59"/>
      <c r="AG84" s="124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</row>
    <row r="85" spans="1:48">
      <c r="A85" s="65"/>
      <c r="B85" s="59"/>
      <c r="C85" s="59"/>
      <c r="D85" s="59"/>
      <c r="F85" s="60"/>
      <c r="G85" s="60"/>
      <c r="H85" s="60"/>
      <c r="I85" s="60"/>
      <c r="J85" s="60"/>
      <c r="K85" s="60"/>
      <c r="M85" s="60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124"/>
      <c r="AF85" s="59"/>
      <c r="AG85" s="124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</row>
    <row r="86" spans="1:48">
      <c r="A86" s="65"/>
      <c r="B86" s="59"/>
      <c r="C86" s="59"/>
      <c r="D86" s="59"/>
      <c r="E86" s="60"/>
      <c r="F86" s="60"/>
      <c r="G86" s="60"/>
      <c r="H86" s="60"/>
      <c r="I86" s="60"/>
      <c r="J86" s="60"/>
      <c r="K86" s="60"/>
      <c r="L86" s="60"/>
      <c r="M86" s="60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</row>
    <row r="87" spans="1:48">
      <c r="A87" s="65"/>
      <c r="B87" s="59"/>
      <c r="C87" s="59"/>
      <c r="D87" s="59"/>
      <c r="F87" s="60"/>
      <c r="G87" s="60"/>
      <c r="H87" s="60"/>
      <c r="I87" s="60"/>
      <c r="J87" s="60"/>
      <c r="K87" s="60"/>
      <c r="M87" s="60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</row>
    <row r="88" spans="1:48">
      <c r="E88" s="61"/>
      <c r="F88" s="61"/>
      <c r="G88" s="61"/>
      <c r="H88" s="61"/>
      <c r="I88" s="61"/>
      <c r="J88" s="61"/>
      <c r="K88" s="61"/>
      <c r="L88" s="61"/>
      <c r="M88" s="61"/>
    </row>
    <row r="89" spans="1:48">
      <c r="E89" s="62"/>
      <c r="F89" s="62"/>
      <c r="G89" s="62"/>
      <c r="H89" s="62"/>
      <c r="I89" s="62"/>
      <c r="J89" s="62"/>
      <c r="K89" s="62"/>
      <c r="L89" s="62"/>
      <c r="M89" s="62"/>
    </row>
    <row r="92" spans="1:48" ht="18.75" customHeight="1"/>
    <row r="101" ht="17.25" customHeight="1"/>
    <row r="102" ht="18.75" customHeight="1"/>
    <row r="103" ht="14.25" customHeight="1"/>
    <row r="104" ht="18.75" customHeight="1"/>
    <row r="105" ht="18" customHeight="1"/>
    <row r="106" ht="16.5" customHeight="1"/>
    <row r="107" ht="15" customHeight="1"/>
    <row r="108" ht="17.25" customHeight="1"/>
    <row r="109" ht="19.5" customHeight="1"/>
    <row r="110" ht="16.5" customHeight="1"/>
    <row r="111" ht="18.75" customHeight="1"/>
    <row r="112" ht="21" customHeight="1"/>
    <row r="113" ht="18" customHeight="1"/>
    <row r="114" ht="19.5" customHeight="1"/>
    <row r="115" ht="21" customHeight="1"/>
    <row r="116" ht="15.75" customHeight="1"/>
    <row r="117" ht="16.5" customHeight="1"/>
    <row r="118" ht="18" customHeight="1"/>
  </sheetData>
  <mergeCells count="47">
    <mergeCell ref="E9:E10"/>
    <mergeCell ref="W9:X9"/>
    <mergeCell ref="Y9:Z9"/>
    <mergeCell ref="AA9:AB9"/>
    <mergeCell ref="AC9:AD9"/>
    <mergeCell ref="AE9:AF9"/>
    <mergeCell ref="AR7:AR10"/>
    <mergeCell ref="J8:J10"/>
    <mergeCell ref="L8:L10"/>
    <mergeCell ref="M8:M10"/>
    <mergeCell ref="N8:N10"/>
    <mergeCell ref="O8:O10"/>
    <mergeCell ref="W7:AB8"/>
    <mergeCell ref="AC7:AH8"/>
    <mergeCell ref="AI7:AN8"/>
    <mergeCell ref="AO7:AO10"/>
    <mergeCell ref="AP7:AP10"/>
    <mergeCell ref="AQ7:AQ10"/>
    <mergeCell ref="AG9:AH9"/>
    <mergeCell ref="AI9:AJ9"/>
    <mergeCell ref="AK9:AL9"/>
    <mergeCell ref="V7:V10"/>
    <mergeCell ref="P8:P10"/>
    <mergeCell ref="Q8:Q10"/>
    <mergeCell ref="S8:S10"/>
    <mergeCell ref="T8:T10"/>
    <mergeCell ref="AJ5:AN5"/>
    <mergeCell ref="AJ6:AN6"/>
    <mergeCell ref="A7:A10"/>
    <mergeCell ref="B7:B10"/>
    <mergeCell ref="C7:C10"/>
    <mergeCell ref="D7:D10"/>
    <mergeCell ref="F7:F10"/>
    <mergeCell ref="G7:G10"/>
    <mergeCell ref="H7:H10"/>
    <mergeCell ref="AM9:AN9"/>
    <mergeCell ref="I7:I10"/>
    <mergeCell ref="L7:N7"/>
    <mergeCell ref="O7:Q7"/>
    <mergeCell ref="R7:R10"/>
    <mergeCell ref="U7:U10"/>
    <mergeCell ref="AJ4:AN4"/>
    <mergeCell ref="AJ1:AN1"/>
    <mergeCell ref="B2:AF2"/>
    <mergeCell ref="AJ2:AN2"/>
    <mergeCell ref="D3:AC3"/>
    <mergeCell ref="AJ3:AN3"/>
  </mergeCells>
  <pageMargins left="0.31496062992125984" right="0.31496062992125984" top="0.35433070866141736" bottom="0.35433070866141736" header="0.31496062992125984" footer="0.31496062992125984"/>
  <pageSetup paperSize="9" scale="43" orientation="landscape" verticalDpi="200" r:id="rId1"/>
  <colBreaks count="1" manualBreakCount="1">
    <brk id="34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31"/>
  <sheetViews>
    <sheetView view="pageBreakPreview" topLeftCell="A4" zoomScale="115" zoomScaleNormal="115" zoomScaleSheetLayoutView="115" workbookViewId="0">
      <selection activeCell="B4" sqref="B1:B1048576"/>
    </sheetView>
  </sheetViews>
  <sheetFormatPr defaultRowHeight="15"/>
  <cols>
    <col min="1" max="1" width="3.85546875" customWidth="1"/>
    <col min="3" max="3" width="6.28515625" customWidth="1"/>
    <col min="4" max="4" width="7.28515625" customWidth="1"/>
    <col min="5" max="5" width="8.140625" customWidth="1"/>
    <col min="6" max="6" width="7.7109375" customWidth="1"/>
    <col min="7" max="7" width="8.140625" customWidth="1"/>
    <col min="8" max="8" width="7.42578125" customWidth="1"/>
    <col min="9" max="9" width="4.7109375" customWidth="1"/>
    <col min="10" max="10" width="8.28515625" customWidth="1"/>
    <col min="11" max="11" width="7.42578125" customWidth="1"/>
    <col min="12" max="12" width="6.85546875" customWidth="1"/>
    <col min="13" max="13" width="8.140625" customWidth="1"/>
  </cols>
  <sheetData>
    <row r="1" spans="1:14">
      <c r="A1" s="2"/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</row>
    <row r="2" spans="1:14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>
      <c r="A4" s="2"/>
      <c r="B4" s="5"/>
      <c r="C4" s="6"/>
      <c r="D4" s="6"/>
      <c r="E4" s="6"/>
      <c r="F4" s="6"/>
      <c r="G4" s="6"/>
      <c r="H4" s="6"/>
      <c r="I4" s="4"/>
      <c r="J4" s="4"/>
      <c r="K4" s="4"/>
      <c r="L4" s="4"/>
      <c r="M4" s="4"/>
      <c r="N4" s="4"/>
    </row>
    <row r="5" spans="1:14">
      <c r="A5" s="2"/>
      <c r="B5" s="5"/>
      <c r="C5" s="222"/>
      <c r="D5" s="222"/>
      <c r="E5" s="222"/>
      <c r="F5" s="222"/>
      <c r="G5" s="222"/>
      <c r="H5" s="222"/>
      <c r="I5" s="222"/>
      <c r="J5" s="107"/>
      <c r="K5" s="4"/>
      <c r="L5" s="4"/>
      <c r="M5" s="4"/>
      <c r="N5" s="4"/>
    </row>
    <row r="6" spans="1:14">
      <c r="A6" s="2"/>
      <c r="C6" s="6" t="s">
        <v>75</v>
      </c>
      <c r="E6" s="107"/>
      <c r="F6" s="107"/>
      <c r="G6" s="107"/>
      <c r="H6" s="6"/>
      <c r="I6" s="6"/>
      <c r="J6" s="6"/>
      <c r="K6" s="6"/>
      <c r="L6" s="6"/>
      <c r="M6" s="4"/>
      <c r="N6" s="4"/>
    </row>
    <row r="7" spans="1:14">
      <c r="A7" s="2"/>
      <c r="B7" s="3"/>
      <c r="C7" s="4"/>
      <c r="D7" s="6"/>
      <c r="E7" s="222" t="s">
        <v>90</v>
      </c>
      <c r="F7" s="222"/>
      <c r="G7" s="222"/>
      <c r="H7" s="222"/>
      <c r="I7" s="222"/>
      <c r="J7" s="222"/>
      <c r="K7" s="222"/>
      <c r="L7" s="222"/>
      <c r="M7" s="4"/>
      <c r="N7" s="4"/>
    </row>
    <row r="8" spans="1:14">
      <c r="A8" s="2"/>
      <c r="B8" s="3"/>
      <c r="C8" s="4"/>
      <c r="D8" s="6"/>
      <c r="E8" s="7"/>
      <c r="F8" s="7"/>
      <c r="G8" s="7"/>
      <c r="H8" s="15" t="s">
        <v>212</v>
      </c>
      <c r="I8" s="15"/>
      <c r="J8" s="15"/>
      <c r="K8" s="6"/>
      <c r="L8" s="6"/>
      <c r="M8" s="4"/>
      <c r="N8" s="4"/>
    </row>
    <row r="9" spans="1:14" ht="12.75" customHeight="1">
      <c r="A9" s="2"/>
      <c r="B9" s="3"/>
      <c r="C9" s="4"/>
      <c r="D9" s="15" t="s">
        <v>122</v>
      </c>
      <c r="E9" s="15"/>
      <c r="F9" s="15"/>
      <c r="G9" s="15"/>
      <c r="H9" s="15"/>
      <c r="I9" s="15"/>
      <c r="J9" s="15"/>
      <c r="K9" s="15"/>
      <c r="L9" s="15"/>
      <c r="M9" s="4"/>
      <c r="N9" s="4"/>
    </row>
    <row r="10" spans="1:14" ht="7.5" customHeight="1">
      <c r="A10" s="2"/>
      <c r="B10" s="3"/>
      <c r="C10" s="4"/>
      <c r="D10" s="4"/>
      <c r="E10" s="1"/>
      <c r="F10" s="1"/>
      <c r="G10" s="1"/>
      <c r="H10" s="4"/>
      <c r="I10" s="4"/>
      <c r="J10" s="4"/>
      <c r="K10" s="4"/>
      <c r="L10" s="4"/>
      <c r="M10" s="4"/>
      <c r="N10" s="4"/>
    </row>
    <row r="11" spans="1:14" ht="12" customHeight="1">
      <c r="A11" s="104" t="s">
        <v>6</v>
      </c>
      <c r="B11" s="224" t="s">
        <v>76</v>
      </c>
      <c r="C11" s="104"/>
      <c r="D11" s="224" t="s">
        <v>77</v>
      </c>
      <c r="E11" s="104" t="s">
        <v>10</v>
      </c>
      <c r="F11" s="229" t="s">
        <v>12</v>
      </c>
      <c r="G11" s="232" t="s">
        <v>144</v>
      </c>
      <c r="H11" s="17" t="s">
        <v>13</v>
      </c>
      <c r="I11" s="223" t="s">
        <v>78</v>
      </c>
      <c r="J11" s="223" t="s">
        <v>79</v>
      </c>
      <c r="K11" s="223" t="s">
        <v>16</v>
      </c>
      <c r="L11" s="217" t="s">
        <v>22</v>
      </c>
      <c r="M11" s="218" t="s">
        <v>23</v>
      </c>
      <c r="N11" s="4"/>
    </row>
    <row r="12" spans="1:14" ht="19.5" customHeight="1">
      <c r="A12" s="105" t="s">
        <v>80</v>
      </c>
      <c r="B12" s="225"/>
      <c r="C12" s="105" t="s">
        <v>9</v>
      </c>
      <c r="D12" s="227"/>
      <c r="E12" s="105" t="s">
        <v>24</v>
      </c>
      <c r="F12" s="230"/>
      <c r="G12" s="233"/>
      <c r="H12" s="16" t="s">
        <v>26</v>
      </c>
      <c r="I12" s="223"/>
      <c r="J12" s="223"/>
      <c r="K12" s="223"/>
      <c r="L12" s="217"/>
      <c r="M12" s="219"/>
      <c r="N12" s="8"/>
    </row>
    <row r="13" spans="1:14">
      <c r="A13" s="106"/>
      <c r="B13" s="226"/>
      <c r="C13" s="18"/>
      <c r="D13" s="228"/>
      <c r="E13" s="106" t="s">
        <v>30</v>
      </c>
      <c r="F13" s="231"/>
      <c r="G13" s="234"/>
      <c r="H13" s="18" t="s">
        <v>31</v>
      </c>
      <c r="I13" s="223"/>
      <c r="J13" s="223"/>
      <c r="K13" s="223"/>
      <c r="L13" s="217"/>
      <c r="M13" s="220"/>
      <c r="N13" s="9"/>
    </row>
    <row r="14" spans="1:14" s="24" customFormat="1">
      <c r="A14" s="170">
        <v>1</v>
      </c>
      <c r="B14" s="171" t="s">
        <v>132</v>
      </c>
      <c r="C14" s="172" t="s">
        <v>121</v>
      </c>
      <c r="D14" s="173" t="s">
        <v>36</v>
      </c>
      <c r="E14" s="171" t="s">
        <v>152</v>
      </c>
      <c r="F14" s="171">
        <v>17697</v>
      </c>
      <c r="G14" s="171">
        <v>5.72</v>
      </c>
      <c r="H14" s="171">
        <f>F14*G14</f>
        <v>101226.84</v>
      </c>
      <c r="I14" s="171">
        <v>1</v>
      </c>
      <c r="J14" s="174">
        <f>I14*H14</f>
        <v>101226.84</v>
      </c>
      <c r="K14" s="174">
        <f>J14*25%</f>
        <v>25306.71</v>
      </c>
      <c r="L14" s="175">
        <f>(J14+K14)*10%</f>
        <v>12653.355</v>
      </c>
      <c r="M14" s="176">
        <f>J14+K14+L14</f>
        <v>139186.905</v>
      </c>
      <c r="N14" s="11"/>
    </row>
    <row r="15" spans="1:14" s="24" customFormat="1">
      <c r="A15" s="171">
        <v>2</v>
      </c>
      <c r="B15" s="171" t="s">
        <v>83</v>
      </c>
      <c r="C15" s="172" t="s">
        <v>82</v>
      </c>
      <c r="D15" s="171" t="s">
        <v>36</v>
      </c>
      <c r="E15" s="173" t="s">
        <v>192</v>
      </c>
      <c r="F15" s="171">
        <v>17697</v>
      </c>
      <c r="G15" s="173">
        <v>5.59</v>
      </c>
      <c r="H15" s="171">
        <f t="shared" ref="H15:H23" si="0">F15*G15</f>
        <v>98926.23</v>
      </c>
      <c r="I15" s="171">
        <v>1</v>
      </c>
      <c r="J15" s="174">
        <f t="shared" ref="J15:J23" si="1">I15*H15</f>
        <v>98926.23</v>
      </c>
      <c r="K15" s="174">
        <f>J15*25%</f>
        <v>24731.557499999999</v>
      </c>
      <c r="L15" s="175">
        <f t="shared" ref="L15:L23" si="2">(J15+K15)*10%</f>
        <v>12365.778749999999</v>
      </c>
      <c r="M15" s="176">
        <f t="shared" ref="M15:M20" si="3">J15+K15+L15</f>
        <v>136023.56625</v>
      </c>
      <c r="N15" s="11"/>
    </row>
    <row r="16" spans="1:14" s="24" customFormat="1">
      <c r="A16" s="171">
        <v>3</v>
      </c>
      <c r="B16" s="171" t="s">
        <v>81</v>
      </c>
      <c r="C16" s="172" t="s">
        <v>82</v>
      </c>
      <c r="D16" s="173" t="s">
        <v>36</v>
      </c>
      <c r="E16" s="173" t="s">
        <v>154</v>
      </c>
      <c r="F16" s="171">
        <v>17697</v>
      </c>
      <c r="G16" s="173">
        <v>5.43</v>
      </c>
      <c r="H16" s="171">
        <f t="shared" si="0"/>
        <v>96094.709999999992</v>
      </c>
      <c r="I16" s="171">
        <v>1</v>
      </c>
      <c r="J16" s="174">
        <f t="shared" si="1"/>
        <v>96094.709999999992</v>
      </c>
      <c r="K16" s="174">
        <f>J16*25%</f>
        <v>24023.677499999998</v>
      </c>
      <c r="L16" s="175">
        <f t="shared" si="2"/>
        <v>12011.838749999999</v>
      </c>
      <c r="M16" s="176">
        <f t="shared" si="3"/>
        <v>132130.22624999998</v>
      </c>
      <c r="N16" s="177"/>
    </row>
    <row r="17" spans="1:14" s="24" customFormat="1">
      <c r="A17" s="170">
        <v>4</v>
      </c>
      <c r="B17" s="171" t="s">
        <v>81</v>
      </c>
      <c r="C17" s="172" t="s">
        <v>82</v>
      </c>
      <c r="D17" s="173" t="s">
        <v>36</v>
      </c>
      <c r="E17" s="178" t="s">
        <v>170</v>
      </c>
      <c r="F17" s="171">
        <v>17697</v>
      </c>
      <c r="G17" s="178">
        <v>5.29</v>
      </c>
      <c r="H17" s="171">
        <f t="shared" si="0"/>
        <v>93617.13</v>
      </c>
      <c r="I17" s="171">
        <v>0.5</v>
      </c>
      <c r="J17" s="174">
        <f t="shared" si="1"/>
        <v>46808.565000000002</v>
      </c>
      <c r="K17" s="174">
        <f>J17*25%</f>
        <v>11702.141250000001</v>
      </c>
      <c r="L17" s="175">
        <f t="shared" si="2"/>
        <v>5851.0706250000003</v>
      </c>
      <c r="M17" s="176">
        <f t="shared" si="3"/>
        <v>64361.776875000003</v>
      </c>
      <c r="N17" s="177"/>
    </row>
    <row r="18" spans="1:14" s="24" customFormat="1">
      <c r="A18" s="171">
        <v>5</v>
      </c>
      <c r="B18" s="171" t="s">
        <v>114</v>
      </c>
      <c r="C18" s="179" t="s">
        <v>139</v>
      </c>
      <c r="D18" s="173" t="s">
        <v>36</v>
      </c>
      <c r="E18" s="180" t="s">
        <v>110</v>
      </c>
      <c r="F18" s="171">
        <v>17697</v>
      </c>
      <c r="G18" s="180">
        <v>4.8099999999999996</v>
      </c>
      <c r="H18" s="171">
        <f t="shared" si="0"/>
        <v>85122.569999999992</v>
      </c>
      <c r="I18" s="171">
        <v>1</v>
      </c>
      <c r="J18" s="174">
        <f t="shared" si="1"/>
        <v>85122.569999999992</v>
      </c>
      <c r="K18" s="174"/>
      <c r="L18" s="175">
        <f t="shared" si="2"/>
        <v>8512.2569999999996</v>
      </c>
      <c r="M18" s="176">
        <f t="shared" si="3"/>
        <v>93634.82699999999</v>
      </c>
      <c r="N18" s="177"/>
    </row>
    <row r="19" spans="1:14" s="24" customFormat="1" ht="12.75" customHeight="1">
      <c r="A19" s="171">
        <v>6</v>
      </c>
      <c r="B19" s="173" t="s">
        <v>84</v>
      </c>
      <c r="C19" s="179" t="s">
        <v>85</v>
      </c>
      <c r="D19" s="171" t="s">
        <v>62</v>
      </c>
      <c r="E19" s="171" t="s">
        <v>135</v>
      </c>
      <c r="F19" s="171">
        <v>17697</v>
      </c>
      <c r="G19" s="171">
        <v>3.05</v>
      </c>
      <c r="H19" s="171">
        <f t="shared" si="0"/>
        <v>53975.85</v>
      </c>
      <c r="I19" s="171">
        <v>0.5</v>
      </c>
      <c r="J19" s="174">
        <f t="shared" si="1"/>
        <v>26987.924999999999</v>
      </c>
      <c r="K19" s="174"/>
      <c r="L19" s="175">
        <f t="shared" si="2"/>
        <v>2698.7925</v>
      </c>
      <c r="M19" s="176">
        <f t="shared" si="3"/>
        <v>29686.717499999999</v>
      </c>
      <c r="N19" s="177"/>
    </row>
    <row r="20" spans="1:14" s="24" customFormat="1" ht="12.75" customHeight="1">
      <c r="A20" s="170">
        <v>7</v>
      </c>
      <c r="B20" s="173" t="s">
        <v>86</v>
      </c>
      <c r="C20" s="179" t="s">
        <v>85</v>
      </c>
      <c r="D20" s="171" t="s">
        <v>62</v>
      </c>
      <c r="E20" s="171" t="s">
        <v>193</v>
      </c>
      <c r="F20" s="171">
        <v>17697</v>
      </c>
      <c r="G20" s="180">
        <v>2.98</v>
      </c>
      <c r="H20" s="171">
        <f t="shared" si="0"/>
        <v>52737.06</v>
      </c>
      <c r="I20" s="171">
        <v>1</v>
      </c>
      <c r="J20" s="174">
        <f t="shared" si="1"/>
        <v>52737.06</v>
      </c>
      <c r="K20" s="174"/>
      <c r="L20" s="175">
        <f t="shared" si="2"/>
        <v>5273.7060000000001</v>
      </c>
      <c r="M20" s="176">
        <f t="shared" si="3"/>
        <v>58010.765999999996</v>
      </c>
      <c r="N20" s="11"/>
    </row>
    <row r="21" spans="1:14" s="24" customFormat="1" ht="15" customHeight="1">
      <c r="A21" s="171">
        <v>8</v>
      </c>
      <c r="B21" s="171" t="s">
        <v>111</v>
      </c>
      <c r="C21" s="181" t="s">
        <v>85</v>
      </c>
      <c r="D21" s="171" t="s">
        <v>87</v>
      </c>
      <c r="E21" s="171" t="s">
        <v>57</v>
      </c>
      <c r="F21" s="171">
        <v>17697</v>
      </c>
      <c r="G21" s="171">
        <v>2.94</v>
      </c>
      <c r="H21" s="171">
        <f t="shared" si="0"/>
        <v>52029.18</v>
      </c>
      <c r="I21" s="171">
        <v>1</v>
      </c>
      <c r="J21" s="174">
        <f t="shared" si="1"/>
        <v>52029.18</v>
      </c>
      <c r="K21" s="174"/>
      <c r="L21" s="175">
        <f t="shared" si="2"/>
        <v>5202.9180000000006</v>
      </c>
      <c r="M21" s="176">
        <f>J21+K21+L21</f>
        <v>57232.097999999998</v>
      </c>
      <c r="N21" s="11"/>
    </row>
    <row r="22" spans="1:14" s="24" customFormat="1" ht="15" customHeight="1">
      <c r="A22" s="171"/>
      <c r="B22" s="171" t="s">
        <v>83</v>
      </c>
      <c r="C22" s="172" t="s">
        <v>82</v>
      </c>
      <c r="D22" s="173" t="s">
        <v>36</v>
      </c>
      <c r="E22" s="171" t="s">
        <v>216</v>
      </c>
      <c r="F22" s="171">
        <v>17697</v>
      </c>
      <c r="G22" s="171">
        <v>5.01</v>
      </c>
      <c r="H22" s="171">
        <f t="shared" ref="H22" si="4">F22*G22</f>
        <v>88661.97</v>
      </c>
      <c r="I22" s="171">
        <v>0.5</v>
      </c>
      <c r="J22" s="174">
        <f t="shared" ref="J22" si="5">I22*H22</f>
        <v>44330.985000000001</v>
      </c>
      <c r="K22" s="174">
        <f>J22*25%</f>
        <v>11082.74625</v>
      </c>
      <c r="L22" s="175">
        <f t="shared" ref="L22" si="6">(J22+K22)*10%</f>
        <v>5541.3731250000001</v>
      </c>
      <c r="M22" s="176">
        <f t="shared" ref="M22" si="7">J22+K22+L22</f>
        <v>60955.104374999995</v>
      </c>
      <c r="N22" s="11"/>
    </row>
    <row r="23" spans="1:14" s="24" customFormat="1" ht="15" customHeight="1">
      <c r="A23" s="171"/>
      <c r="B23" s="173" t="s">
        <v>84</v>
      </c>
      <c r="C23" s="181" t="s">
        <v>85</v>
      </c>
      <c r="D23" s="171" t="s">
        <v>87</v>
      </c>
      <c r="E23" s="171" t="s">
        <v>57</v>
      </c>
      <c r="F23" s="171">
        <v>17697</v>
      </c>
      <c r="G23" s="171">
        <v>2.94</v>
      </c>
      <c r="H23" s="171">
        <f t="shared" si="0"/>
        <v>52029.18</v>
      </c>
      <c r="I23" s="171">
        <v>0.5</v>
      </c>
      <c r="J23" s="174">
        <f t="shared" si="1"/>
        <v>26014.59</v>
      </c>
      <c r="K23" s="174"/>
      <c r="L23" s="175">
        <f t="shared" si="2"/>
        <v>2601.4590000000003</v>
      </c>
      <c r="M23" s="176">
        <f>J23+K23+L23</f>
        <v>28616.048999999999</v>
      </c>
      <c r="N23" s="11"/>
    </row>
    <row r="24" spans="1:14">
      <c r="A24" s="10"/>
      <c r="B24" s="10" t="s">
        <v>59</v>
      </c>
      <c r="C24" s="12" t="s">
        <v>59</v>
      </c>
      <c r="D24" s="10" t="s">
        <v>59</v>
      </c>
      <c r="E24" s="10" t="s">
        <v>59</v>
      </c>
      <c r="F24" s="10"/>
      <c r="G24" s="82"/>
      <c r="H24" s="82" t="s">
        <v>59</v>
      </c>
      <c r="I24" s="83">
        <f>SUM(I14:I23)</f>
        <v>8</v>
      </c>
      <c r="J24" s="84">
        <f>SUM(J14:J21)</f>
        <v>559933.08000000007</v>
      </c>
      <c r="K24" s="84">
        <f>SUM(K14:K21)</f>
        <v>85764.086250000008</v>
      </c>
      <c r="L24" s="84">
        <f>SUM(L14:L21)</f>
        <v>64569.716625000001</v>
      </c>
      <c r="M24" s="84">
        <f>SUM(M14:M21)</f>
        <v>710266.88287500001</v>
      </c>
      <c r="N24" s="4"/>
    </row>
    <row r="25" spans="1:14" ht="12.75" customHeight="1">
      <c r="A25" s="13"/>
      <c r="B25" s="13"/>
      <c r="C25" s="13"/>
      <c r="D25" s="13"/>
      <c r="E25" s="13"/>
      <c r="F25" s="13"/>
      <c r="G25" s="13"/>
      <c r="H25" s="13"/>
      <c r="I25" s="4"/>
      <c r="J25" s="4"/>
      <c r="K25" s="4"/>
      <c r="L25" s="4"/>
      <c r="M25" s="4"/>
      <c r="N25" s="4"/>
    </row>
    <row r="26" spans="1:14">
      <c r="A26" s="13"/>
      <c r="B26" s="221" t="s">
        <v>129</v>
      </c>
      <c r="C26" s="221"/>
      <c r="D26" s="85"/>
      <c r="E26" s="86"/>
      <c r="F26" s="86"/>
      <c r="G26" s="86"/>
      <c r="H26" s="85" t="s">
        <v>123</v>
      </c>
      <c r="I26" s="85"/>
      <c r="J26" s="13"/>
      <c r="K26" s="4"/>
      <c r="L26" s="4"/>
      <c r="M26" s="14"/>
      <c r="N26" s="4"/>
    </row>
    <row r="27" spans="1:14" ht="7.5" customHeight="1">
      <c r="A27" s="13"/>
      <c r="B27" s="87"/>
      <c r="C27" s="87"/>
      <c r="D27" s="87"/>
      <c r="E27" s="85"/>
      <c r="F27" s="85"/>
      <c r="G27" s="85"/>
      <c r="H27" s="88"/>
      <c r="I27" s="85"/>
      <c r="J27" s="13"/>
      <c r="K27" s="4"/>
      <c r="L27" s="4"/>
      <c r="M27" s="4"/>
      <c r="N27" s="4"/>
    </row>
    <row r="28" spans="1:14">
      <c r="A28" s="13"/>
      <c r="B28" s="87" t="s">
        <v>88</v>
      </c>
      <c r="C28" s="87"/>
      <c r="D28" s="87"/>
      <c r="E28" s="85"/>
      <c r="F28" s="85"/>
      <c r="G28" s="85"/>
      <c r="H28" s="89" t="s">
        <v>105</v>
      </c>
      <c r="I28" s="85"/>
      <c r="J28" s="13"/>
      <c r="K28" s="4"/>
      <c r="L28" s="4"/>
      <c r="M28" s="4"/>
      <c r="N28" s="4"/>
    </row>
    <row r="29" spans="1:14" ht="7.5" customHeight="1">
      <c r="A29" s="13"/>
      <c r="B29" s="86"/>
      <c r="C29" s="87"/>
      <c r="D29" s="87"/>
      <c r="E29" s="85"/>
      <c r="F29" s="85"/>
      <c r="G29" s="85"/>
      <c r="H29" s="88"/>
      <c r="I29" s="85"/>
      <c r="J29" s="13"/>
      <c r="K29" s="4"/>
      <c r="L29" s="4"/>
      <c r="M29" s="4"/>
      <c r="N29" s="4"/>
    </row>
    <row r="30" spans="1:14">
      <c r="A30" s="2"/>
      <c r="B30" s="87" t="s">
        <v>89</v>
      </c>
      <c r="C30" s="87"/>
      <c r="D30" s="87"/>
      <c r="E30" s="87"/>
      <c r="F30" s="87"/>
      <c r="G30" s="87"/>
      <c r="H30" s="90" t="s">
        <v>145</v>
      </c>
      <c r="I30" s="85"/>
      <c r="J30" s="13"/>
      <c r="K30" s="4"/>
      <c r="L30" s="4"/>
      <c r="M30" s="4"/>
      <c r="N30" s="4"/>
    </row>
    <row r="31" spans="1:14">
      <c r="A31" s="13"/>
      <c r="B31" s="19"/>
      <c r="C31" s="19"/>
      <c r="D31" s="19"/>
      <c r="E31" s="19"/>
      <c r="F31" s="19"/>
      <c r="G31" s="19"/>
      <c r="H31" s="19"/>
      <c r="I31" s="19"/>
      <c r="J31" s="4"/>
      <c r="K31" s="4"/>
      <c r="L31" s="4"/>
      <c r="M31" s="4"/>
      <c r="N31" s="4"/>
    </row>
  </sheetData>
  <mergeCells count="12">
    <mergeCell ref="B11:B13"/>
    <mergeCell ref="D11:D13"/>
    <mergeCell ref="F11:F13"/>
    <mergeCell ref="G11:G13"/>
    <mergeCell ref="L11:L13"/>
    <mergeCell ref="M11:M13"/>
    <mergeCell ref="B26:C26"/>
    <mergeCell ref="C5:I5"/>
    <mergeCell ref="E7:L7"/>
    <mergeCell ref="I11:I13"/>
    <mergeCell ref="J11:J13"/>
    <mergeCell ref="K11:K13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view="pageBreakPreview" topLeftCell="A9" zoomScale="115" zoomScaleNormal="115" zoomScaleSheetLayoutView="115" workbookViewId="0">
      <selection activeCell="B9" sqref="B1:B1048576"/>
    </sheetView>
  </sheetViews>
  <sheetFormatPr defaultRowHeight="15"/>
  <cols>
    <col min="1" max="1" width="3.85546875" customWidth="1"/>
    <col min="3" max="3" width="6.28515625" customWidth="1"/>
    <col min="4" max="4" width="7.28515625" customWidth="1"/>
    <col min="5" max="5" width="8.140625" customWidth="1"/>
    <col min="6" max="6" width="7.7109375" customWidth="1"/>
    <col min="7" max="7" width="8.140625" customWidth="1"/>
    <col min="8" max="8" width="7.42578125" customWidth="1"/>
    <col min="9" max="9" width="4.7109375" customWidth="1"/>
    <col min="10" max="10" width="8.28515625" customWidth="1"/>
    <col min="11" max="11" width="7.42578125" customWidth="1"/>
    <col min="12" max="12" width="8.5703125" customWidth="1"/>
    <col min="13" max="13" width="8.140625" customWidth="1"/>
  </cols>
  <sheetData>
    <row r="1" spans="1:14">
      <c r="A1" s="2"/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</row>
    <row r="2" spans="1:14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>
      <c r="A4" s="2"/>
      <c r="B4" s="5"/>
      <c r="C4" s="6"/>
      <c r="D4" s="6"/>
      <c r="E4" s="6"/>
      <c r="F4" s="6"/>
      <c r="G4" s="6"/>
      <c r="H4" s="6"/>
      <c r="I4" s="4"/>
      <c r="J4" s="4"/>
      <c r="K4" s="4"/>
      <c r="L4" s="4"/>
      <c r="M4" s="4"/>
      <c r="N4" s="4"/>
    </row>
    <row r="5" spans="1:14">
      <c r="A5" s="2"/>
      <c r="B5" s="5"/>
      <c r="C5" s="222"/>
      <c r="D5" s="222"/>
      <c r="E5" s="222"/>
      <c r="F5" s="222"/>
      <c r="G5" s="222"/>
      <c r="H5" s="222"/>
      <c r="I5" s="222"/>
      <c r="J5" s="159"/>
      <c r="K5" s="4"/>
      <c r="L5" s="4"/>
      <c r="M5" s="4"/>
      <c r="N5" s="4"/>
    </row>
    <row r="6" spans="1:14">
      <c r="A6" s="2"/>
      <c r="C6" s="6" t="s">
        <v>75</v>
      </c>
      <c r="E6" s="159"/>
      <c r="F6" s="159"/>
      <c r="G6" s="159"/>
      <c r="H6" s="6"/>
      <c r="I6" s="6"/>
      <c r="J6" s="6"/>
      <c r="K6" s="6"/>
      <c r="L6" s="6"/>
      <c r="M6" s="4"/>
      <c r="N6" s="4"/>
    </row>
    <row r="7" spans="1:14" ht="18" customHeight="1">
      <c r="A7" s="2"/>
      <c r="B7" s="3"/>
      <c r="C7" s="4"/>
      <c r="D7" s="6"/>
      <c r="E7" s="222" t="s">
        <v>90</v>
      </c>
      <c r="F7" s="222"/>
      <c r="G7" s="222"/>
      <c r="H7" s="222"/>
      <c r="I7" s="222"/>
      <c r="J7" s="222"/>
      <c r="K7" s="222"/>
      <c r="L7" s="222"/>
      <c r="M7" s="4"/>
      <c r="N7" s="4"/>
    </row>
    <row r="8" spans="1:14" ht="18" customHeight="1">
      <c r="A8" s="2"/>
      <c r="B8" s="3"/>
      <c r="C8" s="4"/>
      <c r="D8" s="6"/>
      <c r="E8" s="7"/>
      <c r="F8" s="7"/>
      <c r="G8" s="15" t="s">
        <v>212</v>
      </c>
      <c r="I8" s="15"/>
      <c r="J8" s="15"/>
      <c r="K8" s="6"/>
      <c r="L8" s="6"/>
      <c r="M8" s="4"/>
      <c r="N8" s="4"/>
    </row>
    <row r="9" spans="1:14" ht="15" customHeight="1">
      <c r="A9" s="2"/>
      <c r="B9" s="3"/>
      <c r="C9" s="4"/>
      <c r="D9" s="15" t="s">
        <v>122</v>
      </c>
      <c r="E9" s="15"/>
      <c r="F9" s="15"/>
      <c r="G9" s="15"/>
      <c r="H9" s="15"/>
      <c r="I9" s="15"/>
      <c r="J9" s="15"/>
      <c r="K9" s="15"/>
      <c r="L9" s="15"/>
      <c r="M9" s="4"/>
      <c r="N9" s="4"/>
    </row>
    <row r="10" spans="1:14" ht="7.5" customHeight="1">
      <c r="A10" s="2"/>
      <c r="B10" s="3"/>
      <c r="C10" s="4"/>
      <c r="D10" s="4"/>
      <c r="E10" s="1"/>
      <c r="F10" s="1"/>
      <c r="G10" s="1"/>
      <c r="H10" s="4"/>
      <c r="I10" s="4"/>
      <c r="J10" s="4"/>
      <c r="K10" s="4"/>
      <c r="L10" s="4"/>
      <c r="M10" s="4"/>
      <c r="N10" s="4"/>
    </row>
    <row r="11" spans="1:14" ht="12" customHeight="1">
      <c r="A11" s="156" t="s">
        <v>6</v>
      </c>
      <c r="B11" s="224" t="s">
        <v>76</v>
      </c>
      <c r="C11" s="156"/>
      <c r="D11" s="224" t="s">
        <v>77</v>
      </c>
      <c r="E11" s="156" t="s">
        <v>10</v>
      </c>
      <c r="F11" s="229" t="s">
        <v>12</v>
      </c>
      <c r="G11" s="232" t="s">
        <v>144</v>
      </c>
      <c r="H11" s="17" t="s">
        <v>13</v>
      </c>
      <c r="I11" s="223" t="s">
        <v>78</v>
      </c>
      <c r="J11" s="223" t="s">
        <v>79</v>
      </c>
      <c r="K11" s="223" t="s">
        <v>16</v>
      </c>
      <c r="L11" s="217" t="s">
        <v>22</v>
      </c>
      <c r="M11" s="218" t="s">
        <v>23</v>
      </c>
      <c r="N11" s="4"/>
    </row>
    <row r="12" spans="1:14" ht="19.5" customHeight="1">
      <c r="A12" s="157" t="s">
        <v>80</v>
      </c>
      <c r="B12" s="225"/>
      <c r="C12" s="157" t="s">
        <v>9</v>
      </c>
      <c r="D12" s="227"/>
      <c r="E12" s="157" t="s">
        <v>24</v>
      </c>
      <c r="F12" s="230"/>
      <c r="G12" s="233"/>
      <c r="H12" s="16" t="s">
        <v>26</v>
      </c>
      <c r="I12" s="223"/>
      <c r="J12" s="223"/>
      <c r="K12" s="223"/>
      <c r="L12" s="217"/>
      <c r="M12" s="219"/>
      <c r="N12" s="8"/>
    </row>
    <row r="13" spans="1:14">
      <c r="A13" s="158"/>
      <c r="B13" s="226"/>
      <c r="C13" s="18"/>
      <c r="D13" s="228"/>
      <c r="E13" s="158" t="s">
        <v>30</v>
      </c>
      <c r="F13" s="231"/>
      <c r="G13" s="234"/>
      <c r="H13" s="18" t="s">
        <v>31</v>
      </c>
      <c r="I13" s="223"/>
      <c r="J13" s="223"/>
      <c r="K13" s="223"/>
      <c r="L13" s="217"/>
      <c r="M13" s="220"/>
      <c r="N13" s="9"/>
    </row>
    <row r="14" spans="1:14" s="24" customFormat="1">
      <c r="A14" s="170">
        <v>1</v>
      </c>
      <c r="B14" s="171" t="s">
        <v>132</v>
      </c>
      <c r="C14" s="172" t="s">
        <v>121</v>
      </c>
      <c r="D14" s="173" t="s">
        <v>36</v>
      </c>
      <c r="E14" s="171" t="s">
        <v>152</v>
      </c>
      <c r="F14" s="171">
        <v>17697</v>
      </c>
      <c r="G14" s="171">
        <v>5.2</v>
      </c>
      <c r="H14" s="171">
        <f>F14*G14</f>
        <v>92024.400000000009</v>
      </c>
      <c r="I14" s="171">
        <v>1</v>
      </c>
      <c r="J14" s="174">
        <f>I14*H14</f>
        <v>92024.400000000009</v>
      </c>
      <c r="K14" s="174">
        <f>J14*25%</f>
        <v>23006.100000000002</v>
      </c>
      <c r="L14" s="175">
        <f>(J14+K14)*10%</f>
        <v>11503.050000000003</v>
      </c>
      <c r="M14" s="176">
        <f>J14+K14+L14</f>
        <v>126533.55000000002</v>
      </c>
      <c r="N14" s="11"/>
    </row>
    <row r="15" spans="1:14" s="24" customFormat="1">
      <c r="A15" s="171">
        <v>2</v>
      </c>
      <c r="B15" s="171" t="s">
        <v>83</v>
      </c>
      <c r="C15" s="172" t="s">
        <v>82</v>
      </c>
      <c r="D15" s="171" t="s">
        <v>36</v>
      </c>
      <c r="E15" s="173" t="s">
        <v>192</v>
      </c>
      <c r="F15" s="171">
        <v>17697</v>
      </c>
      <c r="G15" s="173">
        <v>5.08</v>
      </c>
      <c r="H15" s="171">
        <f t="shared" ref="H15:H23" si="0">F15*G15</f>
        <v>89900.76</v>
      </c>
      <c r="I15" s="171">
        <v>1</v>
      </c>
      <c r="J15" s="174">
        <f t="shared" ref="J15:J23" si="1">I15*H15</f>
        <v>89900.76</v>
      </c>
      <c r="K15" s="174">
        <f t="shared" ref="K15:K17" si="2">J15*25%</f>
        <v>22475.19</v>
      </c>
      <c r="L15" s="175">
        <f t="shared" ref="L15:L23" si="3">(J15+K15)*10%</f>
        <v>11237.595000000001</v>
      </c>
      <c r="M15" s="176">
        <f t="shared" ref="M15:M23" si="4">J15+K15+L15</f>
        <v>123613.545</v>
      </c>
      <c r="N15" s="11"/>
    </row>
    <row r="16" spans="1:14" s="24" customFormat="1">
      <c r="A16" s="171">
        <v>3</v>
      </c>
      <c r="B16" s="171" t="s">
        <v>81</v>
      </c>
      <c r="C16" s="172" t="s">
        <v>82</v>
      </c>
      <c r="D16" s="173" t="s">
        <v>36</v>
      </c>
      <c r="E16" s="173" t="s">
        <v>154</v>
      </c>
      <c r="F16" s="171">
        <v>17697</v>
      </c>
      <c r="G16" s="173">
        <v>4.9400000000000004</v>
      </c>
      <c r="H16" s="171">
        <f t="shared" si="0"/>
        <v>87423.180000000008</v>
      </c>
      <c r="I16" s="171">
        <v>1</v>
      </c>
      <c r="J16" s="174">
        <f t="shared" si="1"/>
        <v>87423.180000000008</v>
      </c>
      <c r="K16" s="174">
        <f t="shared" si="2"/>
        <v>21855.795000000002</v>
      </c>
      <c r="L16" s="175">
        <f t="shared" si="3"/>
        <v>10927.897500000001</v>
      </c>
      <c r="M16" s="176">
        <f t="shared" si="4"/>
        <v>120206.87250000001</v>
      </c>
      <c r="N16" s="177"/>
    </row>
    <row r="17" spans="1:14" s="24" customFormat="1">
      <c r="A17" s="170">
        <v>4</v>
      </c>
      <c r="B17" s="171" t="s">
        <v>81</v>
      </c>
      <c r="C17" s="172" t="s">
        <v>82</v>
      </c>
      <c r="D17" s="173" t="s">
        <v>36</v>
      </c>
      <c r="E17" s="178" t="s">
        <v>170</v>
      </c>
      <c r="F17" s="171">
        <v>17697</v>
      </c>
      <c r="G17" s="178">
        <v>4.8099999999999996</v>
      </c>
      <c r="H17" s="171">
        <f t="shared" si="0"/>
        <v>85122.569999999992</v>
      </c>
      <c r="I17" s="171">
        <v>0.5</v>
      </c>
      <c r="J17" s="174">
        <f t="shared" si="1"/>
        <v>42561.284999999996</v>
      </c>
      <c r="K17" s="174">
        <f t="shared" si="2"/>
        <v>10640.321249999999</v>
      </c>
      <c r="L17" s="175">
        <f t="shared" si="3"/>
        <v>5320.1606250000004</v>
      </c>
      <c r="M17" s="176">
        <f t="shared" si="4"/>
        <v>58521.766875000001</v>
      </c>
      <c r="N17" s="177"/>
    </row>
    <row r="18" spans="1:14" s="24" customFormat="1">
      <c r="A18" s="171">
        <v>5</v>
      </c>
      <c r="B18" s="171" t="s">
        <v>114</v>
      </c>
      <c r="C18" s="179" t="s">
        <v>139</v>
      </c>
      <c r="D18" s="173" t="s">
        <v>36</v>
      </c>
      <c r="E18" s="180" t="s">
        <v>110</v>
      </c>
      <c r="F18" s="171">
        <v>17697</v>
      </c>
      <c r="G18" s="180">
        <v>4.26</v>
      </c>
      <c r="H18" s="171">
        <f t="shared" si="0"/>
        <v>75389.22</v>
      </c>
      <c r="I18" s="171">
        <v>1</v>
      </c>
      <c r="J18" s="174">
        <f t="shared" si="1"/>
        <v>75389.22</v>
      </c>
      <c r="K18" s="174"/>
      <c r="L18" s="175">
        <f t="shared" si="3"/>
        <v>7538.9220000000005</v>
      </c>
      <c r="M18" s="176">
        <f t="shared" si="4"/>
        <v>82928.142000000007</v>
      </c>
      <c r="N18" s="177"/>
    </row>
    <row r="19" spans="1:14" s="24" customFormat="1" ht="12.75" customHeight="1">
      <c r="A19" s="171">
        <v>6</v>
      </c>
      <c r="B19" s="173" t="s">
        <v>84</v>
      </c>
      <c r="C19" s="179" t="s">
        <v>85</v>
      </c>
      <c r="D19" s="171" t="s">
        <v>62</v>
      </c>
      <c r="E19" s="171" t="s">
        <v>135</v>
      </c>
      <c r="F19" s="171">
        <v>17697</v>
      </c>
      <c r="G19" s="171">
        <v>1.8</v>
      </c>
      <c r="H19" s="171">
        <f t="shared" si="0"/>
        <v>31854.600000000002</v>
      </c>
      <c r="I19" s="171">
        <v>0.5</v>
      </c>
      <c r="J19" s="174">
        <f t="shared" si="1"/>
        <v>15927.300000000001</v>
      </c>
      <c r="K19" s="174"/>
      <c r="L19" s="175">
        <f t="shared" si="3"/>
        <v>1592.7300000000002</v>
      </c>
      <c r="M19" s="176">
        <f t="shared" si="4"/>
        <v>17520.030000000002</v>
      </c>
      <c r="N19" s="177"/>
    </row>
    <row r="20" spans="1:14" s="24" customFormat="1" ht="12.75" customHeight="1">
      <c r="A20" s="170">
        <v>7</v>
      </c>
      <c r="B20" s="173" t="s">
        <v>86</v>
      </c>
      <c r="C20" s="179" t="s">
        <v>85</v>
      </c>
      <c r="D20" s="171" t="s">
        <v>62</v>
      </c>
      <c r="E20" s="171" t="s">
        <v>193</v>
      </c>
      <c r="F20" s="171">
        <v>17697</v>
      </c>
      <c r="G20" s="180">
        <v>1.68</v>
      </c>
      <c r="H20" s="171">
        <f t="shared" si="0"/>
        <v>29730.959999999999</v>
      </c>
      <c r="I20" s="171">
        <v>1</v>
      </c>
      <c r="J20" s="174">
        <f t="shared" si="1"/>
        <v>29730.959999999999</v>
      </c>
      <c r="K20" s="174"/>
      <c r="L20" s="175">
        <f t="shared" si="3"/>
        <v>2973.096</v>
      </c>
      <c r="M20" s="176">
        <f t="shared" si="4"/>
        <v>32704.056</v>
      </c>
      <c r="N20" s="11"/>
    </row>
    <row r="21" spans="1:14" s="24" customFormat="1" ht="15" customHeight="1">
      <c r="A21" s="171">
        <v>8</v>
      </c>
      <c r="B21" s="171" t="s">
        <v>111</v>
      </c>
      <c r="C21" s="181" t="s">
        <v>85</v>
      </c>
      <c r="D21" s="171" t="s">
        <v>87</v>
      </c>
      <c r="E21" s="171" t="s">
        <v>57</v>
      </c>
      <c r="F21" s="171">
        <v>17697</v>
      </c>
      <c r="G21" s="171">
        <v>1.64</v>
      </c>
      <c r="H21" s="171">
        <f t="shared" si="0"/>
        <v>29023.079999999998</v>
      </c>
      <c r="I21" s="171">
        <v>1</v>
      </c>
      <c r="J21" s="174">
        <f t="shared" si="1"/>
        <v>29023.079999999998</v>
      </c>
      <c r="K21" s="174"/>
      <c r="L21" s="175">
        <f t="shared" si="3"/>
        <v>2902.308</v>
      </c>
      <c r="M21" s="176">
        <f t="shared" si="4"/>
        <v>31925.387999999999</v>
      </c>
      <c r="N21" s="11"/>
    </row>
    <row r="22" spans="1:14" s="24" customFormat="1" ht="15" customHeight="1">
      <c r="A22" s="171"/>
      <c r="B22" s="171" t="s">
        <v>83</v>
      </c>
      <c r="C22" s="172" t="s">
        <v>82</v>
      </c>
      <c r="D22" s="173" t="s">
        <v>36</v>
      </c>
      <c r="E22" s="171" t="s">
        <v>216</v>
      </c>
      <c r="F22" s="171">
        <v>17697</v>
      </c>
      <c r="G22" s="171">
        <v>4.55</v>
      </c>
      <c r="H22" s="171">
        <f t="shared" si="0"/>
        <v>80521.349999999991</v>
      </c>
      <c r="I22" s="171">
        <v>0.5</v>
      </c>
      <c r="J22" s="174">
        <f t="shared" si="1"/>
        <v>40260.674999999996</v>
      </c>
      <c r="K22" s="174">
        <f>J22*25%</f>
        <v>10065.168749999999</v>
      </c>
      <c r="L22" s="175">
        <f t="shared" si="3"/>
        <v>5032.5843749999995</v>
      </c>
      <c r="M22" s="176">
        <f t="shared" si="4"/>
        <v>55358.428124999991</v>
      </c>
      <c r="N22" s="11"/>
    </row>
    <row r="23" spans="1:14" s="24" customFormat="1" ht="15" customHeight="1">
      <c r="A23" s="171"/>
      <c r="B23" s="173" t="s">
        <v>84</v>
      </c>
      <c r="C23" s="181" t="s">
        <v>85</v>
      </c>
      <c r="D23" s="171" t="s">
        <v>87</v>
      </c>
      <c r="E23" s="171" t="s">
        <v>57</v>
      </c>
      <c r="F23" s="171">
        <v>17697</v>
      </c>
      <c r="G23" s="171">
        <v>1.64</v>
      </c>
      <c r="H23" s="171">
        <f t="shared" si="0"/>
        <v>29023.079999999998</v>
      </c>
      <c r="I23" s="171">
        <v>0.5</v>
      </c>
      <c r="J23" s="174">
        <f t="shared" si="1"/>
        <v>14511.539999999999</v>
      </c>
      <c r="K23" s="174"/>
      <c r="L23" s="175">
        <f t="shared" si="3"/>
        <v>1451.154</v>
      </c>
      <c r="M23" s="176">
        <f t="shared" si="4"/>
        <v>15962.694</v>
      </c>
      <c r="N23" s="11"/>
    </row>
    <row r="24" spans="1:14">
      <c r="A24" s="10"/>
      <c r="B24" s="10" t="s">
        <v>59</v>
      </c>
      <c r="C24" s="12" t="s">
        <v>59</v>
      </c>
      <c r="D24" s="10" t="s">
        <v>59</v>
      </c>
      <c r="E24" s="10" t="s">
        <v>59</v>
      </c>
      <c r="F24" s="10"/>
      <c r="G24" s="82"/>
      <c r="H24" s="82" t="s">
        <v>59</v>
      </c>
      <c r="I24" s="83">
        <f>SUM(I14:I23)</f>
        <v>8</v>
      </c>
      <c r="J24" s="84">
        <f t="shared" ref="J24:M24" si="5">SUM(J14:J23)</f>
        <v>516752.39999999997</v>
      </c>
      <c r="K24" s="84">
        <f t="shared" si="5"/>
        <v>88042.574999999997</v>
      </c>
      <c r="L24" s="84">
        <f t="shared" si="5"/>
        <v>60479.497499999998</v>
      </c>
      <c r="M24" s="84">
        <f t="shared" si="5"/>
        <v>665274.47250000003</v>
      </c>
      <c r="N24" s="4"/>
    </row>
    <row r="25" spans="1:14" ht="12.75" customHeight="1">
      <c r="A25" s="13"/>
      <c r="B25" s="13"/>
      <c r="C25" s="13"/>
      <c r="D25" s="13"/>
      <c r="E25" s="13"/>
      <c r="F25" s="13"/>
      <c r="G25" s="13"/>
      <c r="H25" s="13"/>
      <c r="I25" s="4"/>
      <c r="J25" s="4"/>
      <c r="K25" s="4"/>
      <c r="L25" s="4"/>
      <c r="M25" s="4"/>
      <c r="N25" s="4"/>
    </row>
    <row r="26" spans="1:14">
      <c r="A26" s="13"/>
      <c r="B26" s="221" t="s">
        <v>129</v>
      </c>
      <c r="C26" s="221"/>
      <c r="D26" s="85"/>
      <c r="E26" s="86"/>
      <c r="F26" s="86"/>
      <c r="G26" s="86"/>
      <c r="H26" s="85" t="s">
        <v>123</v>
      </c>
      <c r="I26" s="85"/>
      <c r="J26" s="13"/>
      <c r="K26" s="4"/>
      <c r="L26" s="4"/>
      <c r="M26" s="14"/>
      <c r="N26" s="4"/>
    </row>
    <row r="27" spans="1:14" ht="7.5" customHeight="1">
      <c r="A27" s="13"/>
      <c r="B27" s="87"/>
      <c r="C27" s="87"/>
      <c r="D27" s="87"/>
      <c r="E27" s="85"/>
      <c r="F27" s="85"/>
      <c r="G27" s="85"/>
      <c r="H27" s="88"/>
      <c r="I27" s="85"/>
      <c r="J27" s="13"/>
      <c r="K27" s="4"/>
      <c r="L27" s="4"/>
      <c r="M27" s="4"/>
      <c r="N27" s="4"/>
    </row>
    <row r="28" spans="1:14">
      <c r="A28" s="13"/>
      <c r="B28" s="87" t="s">
        <v>88</v>
      </c>
      <c r="C28" s="87"/>
      <c r="D28" s="87"/>
      <c r="E28" s="85"/>
      <c r="F28" s="85"/>
      <c r="G28" s="85"/>
      <c r="H28" s="89" t="s">
        <v>105</v>
      </c>
      <c r="I28" s="85"/>
      <c r="J28" s="13"/>
      <c r="K28" s="4"/>
      <c r="L28" s="4"/>
      <c r="M28" s="4"/>
      <c r="N28" s="4"/>
    </row>
    <row r="29" spans="1:14" ht="7.5" customHeight="1">
      <c r="A29" s="13"/>
      <c r="B29" s="86"/>
      <c r="C29" s="87"/>
      <c r="D29" s="87"/>
      <c r="E29" s="85"/>
      <c r="F29" s="85"/>
      <c r="G29" s="85"/>
      <c r="H29" s="88"/>
      <c r="I29" s="85"/>
      <c r="J29" s="13"/>
      <c r="K29" s="4"/>
      <c r="L29" s="4"/>
      <c r="M29" s="4"/>
      <c r="N29" s="4"/>
    </row>
    <row r="30" spans="1:14">
      <c r="A30" s="2"/>
      <c r="B30" s="87" t="s">
        <v>89</v>
      </c>
      <c r="C30" s="87"/>
      <c r="D30" s="87"/>
      <c r="E30" s="87"/>
      <c r="F30" s="87"/>
      <c r="G30" s="87"/>
      <c r="H30" s="90" t="s">
        <v>145</v>
      </c>
      <c r="I30" s="85"/>
      <c r="J30" s="13"/>
      <c r="K30" s="4"/>
      <c r="L30" s="4"/>
      <c r="M30" s="4"/>
      <c r="N30" s="4"/>
    </row>
    <row r="31" spans="1:14">
      <c r="A31" s="13"/>
      <c r="B31" s="19"/>
      <c r="C31" s="19"/>
      <c r="D31" s="19"/>
      <c r="E31" s="19"/>
      <c r="F31" s="19"/>
      <c r="G31" s="19"/>
      <c r="H31" s="19"/>
      <c r="I31" s="19"/>
      <c r="J31" s="4"/>
      <c r="K31" s="4"/>
      <c r="L31" s="4"/>
      <c r="M31" s="4"/>
      <c r="N31" s="4"/>
    </row>
  </sheetData>
  <mergeCells count="12">
    <mergeCell ref="L11:L13"/>
    <mergeCell ref="M11:M13"/>
    <mergeCell ref="B26:C26"/>
    <mergeCell ref="C5:I5"/>
    <mergeCell ref="E7:L7"/>
    <mergeCell ref="I11:I13"/>
    <mergeCell ref="J11:J13"/>
    <mergeCell ref="K11:K13"/>
    <mergeCell ref="B11:B13"/>
    <mergeCell ref="D11:D13"/>
    <mergeCell ref="F11:F13"/>
    <mergeCell ref="G11:G13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1"/>
  <sheetViews>
    <sheetView view="pageBreakPreview" topLeftCell="A11" zoomScale="115" zoomScaleSheetLayoutView="115" workbookViewId="0">
      <selection activeCell="B11" sqref="B1:B1048576"/>
    </sheetView>
  </sheetViews>
  <sheetFormatPr defaultRowHeight="15"/>
  <cols>
    <col min="1" max="1" width="3.28515625" style="24" customWidth="1"/>
    <col min="2" max="2" width="16.5703125" style="24" customWidth="1"/>
    <col min="3" max="3" width="5.5703125" style="24" customWidth="1"/>
    <col min="4" max="4" width="7.7109375" style="24" customWidth="1"/>
    <col min="5" max="5" width="7.85546875" style="24" customWidth="1"/>
    <col min="6" max="6" width="6.85546875" style="24" customWidth="1"/>
    <col min="7" max="7" width="6.85546875" style="32" customWidth="1"/>
    <col min="8" max="8" width="6.85546875" style="24" customWidth="1"/>
    <col min="9" max="9" width="8" style="24" customWidth="1"/>
    <col min="10" max="10" width="7" style="24" customWidth="1"/>
    <col min="11" max="11" width="5.140625" style="24" customWidth="1"/>
    <col min="12" max="12" width="8" style="24" customWidth="1"/>
    <col min="13" max="14" width="6.7109375" style="24" customWidth="1"/>
    <col min="15" max="16" width="7.140625" style="24" customWidth="1"/>
    <col min="17" max="16384" width="9.140625" style="24"/>
  </cols>
  <sheetData>
    <row r="1" spans="1:16">
      <c r="A1" s="21"/>
      <c r="B1" s="22"/>
      <c r="C1" s="22"/>
      <c r="D1" s="22"/>
      <c r="E1" s="22"/>
      <c r="F1" s="22"/>
      <c r="G1" s="114"/>
      <c r="H1" s="22"/>
      <c r="I1" s="22"/>
      <c r="J1" s="11"/>
      <c r="K1" s="23"/>
      <c r="L1" s="11"/>
      <c r="M1" s="11"/>
      <c r="N1" s="11"/>
      <c r="O1" s="11"/>
      <c r="P1" s="11"/>
    </row>
    <row r="2" spans="1:16">
      <c r="A2" s="21"/>
      <c r="B2" s="22"/>
      <c r="C2" s="11"/>
      <c r="D2" s="11"/>
      <c r="E2" s="11"/>
      <c r="F2" s="11"/>
      <c r="G2" s="115"/>
      <c r="H2" s="11"/>
      <c r="I2" s="11"/>
      <c r="J2" s="11"/>
      <c r="K2" s="23"/>
      <c r="L2" s="11"/>
      <c r="M2" s="11"/>
      <c r="N2" s="11"/>
      <c r="O2" s="11"/>
      <c r="P2" s="11"/>
    </row>
    <row r="3" spans="1:16">
      <c r="A3" s="21"/>
      <c r="B3" s="22"/>
      <c r="C3" s="11"/>
      <c r="D3" s="11"/>
      <c r="E3" s="11"/>
      <c r="F3" s="11"/>
      <c r="G3" s="115"/>
      <c r="H3" s="11"/>
      <c r="I3" s="11"/>
      <c r="J3" s="11"/>
      <c r="K3" s="23"/>
      <c r="L3" s="11"/>
      <c r="M3" s="11"/>
      <c r="N3" s="11"/>
      <c r="O3" s="11"/>
      <c r="P3" s="11"/>
    </row>
    <row r="4" spans="1:16">
      <c r="A4" s="21"/>
      <c r="B4" s="25"/>
      <c r="C4" s="26"/>
      <c r="D4" s="26"/>
      <c r="E4" s="26"/>
      <c r="F4" s="26"/>
      <c r="G4" s="116"/>
      <c r="H4" s="26"/>
      <c r="I4" s="26"/>
      <c r="J4" s="11"/>
      <c r="K4" s="23"/>
      <c r="L4" s="11"/>
      <c r="M4" s="11"/>
      <c r="N4" s="11"/>
      <c r="O4" s="11"/>
      <c r="P4" s="11"/>
    </row>
    <row r="5" spans="1:16">
      <c r="A5" s="21"/>
      <c r="B5" s="25"/>
      <c r="C5" s="237"/>
      <c r="D5" s="237"/>
      <c r="E5" s="237"/>
      <c r="F5" s="237"/>
      <c r="G5" s="237"/>
      <c r="H5" s="237"/>
      <c r="I5" s="237"/>
      <c r="J5" s="237"/>
      <c r="K5" s="237"/>
      <c r="L5" s="11"/>
      <c r="M5" s="11"/>
      <c r="N5" s="11"/>
      <c r="O5" s="11"/>
      <c r="P5" s="11"/>
    </row>
    <row r="6" spans="1:16">
      <c r="A6" s="21"/>
      <c r="B6" s="27"/>
      <c r="C6" s="28"/>
      <c r="D6" s="26" t="s">
        <v>75</v>
      </c>
      <c r="E6" s="108"/>
      <c r="F6" s="26"/>
      <c r="G6" s="116"/>
      <c r="H6" s="26"/>
      <c r="I6" s="26"/>
      <c r="J6" s="26"/>
      <c r="K6" s="26"/>
      <c r="L6" s="26"/>
      <c r="M6" s="26"/>
      <c r="N6" s="26"/>
      <c r="O6" s="26"/>
      <c r="P6" s="11"/>
    </row>
    <row r="7" spans="1:16">
      <c r="A7" s="21"/>
      <c r="B7" s="22"/>
      <c r="C7" s="11"/>
      <c r="D7" s="26"/>
      <c r="E7" s="108" t="s">
        <v>106</v>
      </c>
      <c r="F7" s="108"/>
      <c r="G7" s="117"/>
      <c r="H7" s="108"/>
      <c r="I7" s="108"/>
      <c r="J7" s="108"/>
      <c r="K7" s="108"/>
      <c r="L7" s="108"/>
      <c r="M7" s="108"/>
      <c r="N7" s="164"/>
      <c r="O7" s="108"/>
      <c r="P7" s="11"/>
    </row>
    <row r="8" spans="1:16">
      <c r="A8" s="21"/>
      <c r="B8" s="22"/>
      <c r="C8" s="11"/>
      <c r="D8" s="26"/>
      <c r="E8" s="29"/>
      <c r="F8" s="237" t="s">
        <v>211</v>
      </c>
      <c r="G8" s="237"/>
      <c r="H8" s="237"/>
      <c r="I8" s="237"/>
      <c r="J8" s="237"/>
      <c r="K8" s="237"/>
      <c r="L8" s="26"/>
      <c r="M8" s="26"/>
      <c r="N8" s="26"/>
      <c r="O8" s="26"/>
      <c r="P8" s="11"/>
    </row>
    <row r="9" spans="1:16" ht="12.75" customHeight="1">
      <c r="A9" s="21"/>
      <c r="B9" s="22"/>
      <c r="C9" s="11"/>
      <c r="D9" s="237" t="s">
        <v>143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11"/>
    </row>
    <row r="10" spans="1:16" ht="19.5" customHeight="1">
      <c r="A10" s="21"/>
      <c r="B10" s="22"/>
      <c r="C10" s="11"/>
      <c r="D10" s="11"/>
      <c r="E10" s="21"/>
      <c r="F10" s="11"/>
      <c r="G10" s="115"/>
      <c r="H10" s="11"/>
      <c r="I10" s="11"/>
      <c r="J10" s="11"/>
      <c r="K10" s="23"/>
      <c r="L10" s="11"/>
      <c r="M10" s="11"/>
      <c r="N10" s="11"/>
      <c r="O10" s="11"/>
      <c r="P10" s="11"/>
    </row>
    <row r="11" spans="1:16" s="188" customFormat="1">
      <c r="A11" s="187" t="s">
        <v>6</v>
      </c>
      <c r="B11" s="241" t="s">
        <v>76</v>
      </c>
      <c r="C11" s="187"/>
      <c r="D11" s="241" t="s">
        <v>77</v>
      </c>
      <c r="E11" s="187" t="s">
        <v>10</v>
      </c>
      <c r="F11" s="187" t="s">
        <v>11</v>
      </c>
      <c r="G11" s="244" t="s">
        <v>12</v>
      </c>
      <c r="H11" s="241" t="s">
        <v>144</v>
      </c>
      <c r="I11" s="187" t="s">
        <v>13</v>
      </c>
      <c r="J11" s="235" t="s">
        <v>91</v>
      </c>
      <c r="K11" s="235" t="s">
        <v>78</v>
      </c>
      <c r="L11" s="235" t="s">
        <v>79</v>
      </c>
      <c r="M11" s="235" t="s">
        <v>16</v>
      </c>
      <c r="N11" s="238" t="s">
        <v>215</v>
      </c>
      <c r="O11" s="236" t="s">
        <v>22</v>
      </c>
      <c r="P11" s="235" t="s">
        <v>23</v>
      </c>
    </row>
    <row r="12" spans="1:16" s="188" customFormat="1">
      <c r="A12" s="69" t="s">
        <v>80</v>
      </c>
      <c r="B12" s="242"/>
      <c r="C12" s="69" t="s">
        <v>9</v>
      </c>
      <c r="D12" s="242"/>
      <c r="E12" s="69" t="s">
        <v>24</v>
      </c>
      <c r="F12" s="69" t="s">
        <v>25</v>
      </c>
      <c r="G12" s="245"/>
      <c r="H12" s="247"/>
      <c r="I12" s="69" t="s">
        <v>26</v>
      </c>
      <c r="J12" s="235"/>
      <c r="K12" s="235"/>
      <c r="L12" s="235"/>
      <c r="M12" s="235"/>
      <c r="N12" s="239"/>
      <c r="O12" s="236"/>
      <c r="P12" s="235"/>
    </row>
    <row r="13" spans="1:16" s="188" customFormat="1">
      <c r="A13" s="189"/>
      <c r="B13" s="243"/>
      <c r="C13" s="190"/>
      <c r="D13" s="243"/>
      <c r="E13" s="189" t="s">
        <v>30</v>
      </c>
      <c r="F13" s="189"/>
      <c r="G13" s="246"/>
      <c r="H13" s="248"/>
      <c r="I13" s="189" t="s">
        <v>31</v>
      </c>
      <c r="J13" s="235"/>
      <c r="K13" s="235"/>
      <c r="L13" s="235"/>
      <c r="M13" s="235"/>
      <c r="N13" s="240"/>
      <c r="O13" s="236"/>
      <c r="P13" s="235"/>
    </row>
    <row r="14" spans="1:16" ht="12.75" customHeight="1">
      <c r="A14" s="30">
        <v>1</v>
      </c>
      <c r="B14" s="30" t="s">
        <v>117</v>
      </c>
      <c r="C14" s="30" t="s">
        <v>53</v>
      </c>
      <c r="D14" s="30" t="s">
        <v>36</v>
      </c>
      <c r="E14" s="30" t="s">
        <v>194</v>
      </c>
      <c r="F14" s="30" t="s">
        <v>50</v>
      </c>
      <c r="G14" s="118">
        <v>17697</v>
      </c>
      <c r="H14" s="30">
        <v>4.99</v>
      </c>
      <c r="I14" s="67">
        <f>G14*H14</f>
        <v>88308.03</v>
      </c>
      <c r="J14" s="30"/>
      <c r="K14" s="30">
        <v>1</v>
      </c>
      <c r="L14" s="67">
        <f>I14*K14</f>
        <v>88308.03</v>
      </c>
      <c r="M14" s="67">
        <f>L14*25%</f>
        <v>22077.0075</v>
      </c>
      <c r="N14" s="67"/>
      <c r="O14" s="67">
        <f>(L14+M14)*10%</f>
        <v>11038.503750000002</v>
      </c>
      <c r="P14" s="74">
        <f>J14+L14+O14+M14+N14</f>
        <v>121423.54125000001</v>
      </c>
    </row>
    <row r="15" spans="1:16" ht="13.5" customHeight="1">
      <c r="A15" s="70">
        <v>2</v>
      </c>
      <c r="B15" s="71" t="s">
        <v>92</v>
      </c>
      <c r="C15" s="30" t="s">
        <v>93</v>
      </c>
      <c r="D15" s="182" t="s">
        <v>36</v>
      </c>
      <c r="E15" s="182" t="s">
        <v>127</v>
      </c>
      <c r="F15" s="71" t="s">
        <v>50</v>
      </c>
      <c r="G15" s="118">
        <v>17697</v>
      </c>
      <c r="H15" s="71">
        <v>4.1399999999999997</v>
      </c>
      <c r="I15" s="67">
        <f>G15*H15</f>
        <v>73265.579999999987</v>
      </c>
      <c r="J15" s="30"/>
      <c r="K15" s="30">
        <v>1</v>
      </c>
      <c r="L15" s="67">
        <f t="shared" ref="L15:L30" si="0">I15*K15</f>
        <v>73265.579999999987</v>
      </c>
      <c r="M15" s="67">
        <f t="shared" ref="M15:M25" si="1">L15*25%</f>
        <v>18316.394999999997</v>
      </c>
      <c r="N15" s="67"/>
      <c r="O15" s="67">
        <f t="shared" ref="O15:O31" si="2">(L15+M15)*10%</f>
        <v>9158.1974999999984</v>
      </c>
      <c r="P15" s="74">
        <f t="shared" ref="P15:P31" si="3">J15+L15+O15+M15+N15</f>
        <v>100740.17249999999</v>
      </c>
    </row>
    <row r="16" spans="1:16" s="32" customFormat="1" ht="12.75" customHeight="1">
      <c r="A16" s="31">
        <v>3</v>
      </c>
      <c r="B16" s="31" t="s">
        <v>94</v>
      </c>
      <c r="C16" s="31" t="s">
        <v>98</v>
      </c>
      <c r="D16" s="182" t="s">
        <v>62</v>
      </c>
      <c r="E16" s="184" t="s">
        <v>72</v>
      </c>
      <c r="F16" s="31"/>
      <c r="G16" s="118">
        <v>17697</v>
      </c>
      <c r="H16" s="31">
        <v>3.85</v>
      </c>
      <c r="I16" s="67">
        <f t="shared" ref="I16:I30" si="4">G16*H16</f>
        <v>68133.45</v>
      </c>
      <c r="J16" s="31"/>
      <c r="K16" s="31">
        <v>1</v>
      </c>
      <c r="L16" s="67">
        <f t="shared" si="0"/>
        <v>68133.45</v>
      </c>
      <c r="M16" s="67">
        <f t="shared" si="1"/>
        <v>17033.362499999999</v>
      </c>
      <c r="N16" s="67"/>
      <c r="O16" s="67">
        <f t="shared" si="2"/>
        <v>8516.6812499999996</v>
      </c>
      <c r="P16" s="74">
        <f t="shared" si="3"/>
        <v>93683.493749999994</v>
      </c>
    </row>
    <row r="17" spans="1:16" ht="13.5" customHeight="1">
      <c r="A17" s="30">
        <v>4</v>
      </c>
      <c r="B17" s="72" t="s">
        <v>95</v>
      </c>
      <c r="C17" s="30" t="s">
        <v>210</v>
      </c>
      <c r="D17" s="30" t="s">
        <v>36</v>
      </c>
      <c r="E17" s="182" t="s">
        <v>195</v>
      </c>
      <c r="F17" s="30" t="s">
        <v>50</v>
      </c>
      <c r="G17" s="118">
        <v>17697</v>
      </c>
      <c r="H17" s="30">
        <v>4.59</v>
      </c>
      <c r="I17" s="67">
        <f t="shared" si="4"/>
        <v>81229.23</v>
      </c>
      <c r="J17" s="30"/>
      <c r="K17" s="30">
        <v>1</v>
      </c>
      <c r="L17" s="67">
        <f t="shared" si="0"/>
        <v>81229.23</v>
      </c>
      <c r="M17" s="67">
        <f t="shared" si="1"/>
        <v>20307.307499999999</v>
      </c>
      <c r="N17" s="67"/>
      <c r="O17" s="67">
        <f t="shared" si="2"/>
        <v>10153.653749999999</v>
      </c>
      <c r="P17" s="74">
        <f t="shared" si="3"/>
        <v>111690.19124999999</v>
      </c>
    </row>
    <row r="18" spans="1:16" ht="13.5" customHeight="1">
      <c r="A18" s="70">
        <v>5</v>
      </c>
      <c r="B18" s="72" t="s">
        <v>97</v>
      </c>
      <c r="C18" s="30" t="s">
        <v>98</v>
      </c>
      <c r="D18" s="30" t="s">
        <v>36</v>
      </c>
      <c r="E18" s="30" t="s">
        <v>47</v>
      </c>
      <c r="F18" s="30"/>
      <c r="G18" s="118">
        <v>17697</v>
      </c>
      <c r="H18" s="30">
        <v>3.64</v>
      </c>
      <c r="I18" s="67">
        <f t="shared" si="4"/>
        <v>64417.08</v>
      </c>
      <c r="J18" s="30"/>
      <c r="K18" s="30">
        <v>1</v>
      </c>
      <c r="L18" s="67">
        <f t="shared" si="0"/>
        <v>64417.08</v>
      </c>
      <c r="M18" s="67">
        <f t="shared" si="1"/>
        <v>16104.27</v>
      </c>
      <c r="N18" s="67"/>
      <c r="O18" s="67">
        <f t="shared" si="2"/>
        <v>8052.1350000000011</v>
      </c>
      <c r="P18" s="74">
        <f t="shared" si="3"/>
        <v>88573.485000000001</v>
      </c>
    </row>
    <row r="19" spans="1:16" ht="15" customHeight="1">
      <c r="A19" s="31">
        <v>6</v>
      </c>
      <c r="B19" s="30" t="s">
        <v>101</v>
      </c>
      <c r="C19" s="185" t="s">
        <v>102</v>
      </c>
      <c r="D19" s="30" t="s">
        <v>36</v>
      </c>
      <c r="E19" s="30" t="s">
        <v>171</v>
      </c>
      <c r="F19" s="30" t="s">
        <v>43</v>
      </c>
      <c r="G19" s="118">
        <v>17697</v>
      </c>
      <c r="H19" s="30">
        <v>5.31</v>
      </c>
      <c r="I19" s="67">
        <f t="shared" si="4"/>
        <v>93971.069999999992</v>
      </c>
      <c r="J19" s="30">
        <v>5309</v>
      </c>
      <c r="K19" s="30">
        <v>1</v>
      </c>
      <c r="L19" s="67">
        <f t="shared" si="0"/>
        <v>93971.069999999992</v>
      </c>
      <c r="M19" s="67">
        <f t="shared" si="1"/>
        <v>23492.767499999998</v>
      </c>
      <c r="N19" s="67"/>
      <c r="O19" s="67">
        <f t="shared" si="2"/>
        <v>11746.383750000001</v>
      </c>
      <c r="P19" s="74">
        <f t="shared" si="3"/>
        <v>134519.22124999997</v>
      </c>
    </row>
    <row r="20" spans="1:16" ht="12" customHeight="1">
      <c r="A20" s="30">
        <v>7</v>
      </c>
      <c r="B20" s="182" t="s">
        <v>99</v>
      </c>
      <c r="C20" s="30" t="s">
        <v>115</v>
      </c>
      <c r="D20" s="186" t="s">
        <v>36</v>
      </c>
      <c r="E20" s="30" t="s">
        <v>196</v>
      </c>
      <c r="F20" s="30" t="s">
        <v>43</v>
      </c>
      <c r="G20" s="118">
        <v>17697</v>
      </c>
      <c r="H20" s="71">
        <v>4.37</v>
      </c>
      <c r="I20" s="67">
        <f t="shared" si="4"/>
        <v>77335.89</v>
      </c>
      <c r="J20" s="30"/>
      <c r="K20" s="73">
        <v>1</v>
      </c>
      <c r="L20" s="67">
        <f t="shared" si="0"/>
        <v>77335.89</v>
      </c>
      <c r="M20" s="67">
        <f t="shared" si="1"/>
        <v>19333.9725</v>
      </c>
      <c r="N20" s="67">
        <v>7079</v>
      </c>
      <c r="O20" s="67">
        <f t="shared" si="2"/>
        <v>9666.9862499999999</v>
      </c>
      <c r="P20" s="74">
        <f t="shared" si="3"/>
        <v>113415.84875</v>
      </c>
    </row>
    <row r="21" spans="1:16" ht="14.25" customHeight="1">
      <c r="A21" s="70">
        <v>8</v>
      </c>
      <c r="B21" s="30" t="s">
        <v>99</v>
      </c>
      <c r="C21" s="30" t="s">
        <v>93</v>
      </c>
      <c r="D21" s="30" t="s">
        <v>36</v>
      </c>
      <c r="E21" s="30" t="s">
        <v>197</v>
      </c>
      <c r="F21" s="30" t="s">
        <v>50</v>
      </c>
      <c r="G21" s="118">
        <v>17697</v>
      </c>
      <c r="H21" s="30">
        <v>4.5</v>
      </c>
      <c r="I21" s="67">
        <f t="shared" si="4"/>
        <v>79636.5</v>
      </c>
      <c r="J21" s="30"/>
      <c r="K21" s="73">
        <v>1</v>
      </c>
      <c r="L21" s="67">
        <f t="shared" si="0"/>
        <v>79636.5</v>
      </c>
      <c r="M21" s="67">
        <f t="shared" si="1"/>
        <v>19909.125</v>
      </c>
      <c r="N21" s="67">
        <v>7079</v>
      </c>
      <c r="O21" s="67">
        <f t="shared" si="2"/>
        <v>9954.5625</v>
      </c>
      <c r="P21" s="74">
        <f t="shared" si="3"/>
        <v>116579.1875</v>
      </c>
    </row>
    <row r="22" spans="1:16" ht="11.25" customHeight="1">
      <c r="A22" s="31">
        <v>9</v>
      </c>
      <c r="B22" s="30" t="s">
        <v>99</v>
      </c>
      <c r="C22" s="30" t="s">
        <v>64</v>
      </c>
      <c r="D22" s="30" t="s">
        <v>62</v>
      </c>
      <c r="E22" s="30" t="s">
        <v>198</v>
      </c>
      <c r="F22" s="30" t="s">
        <v>43</v>
      </c>
      <c r="G22" s="118">
        <v>17697</v>
      </c>
      <c r="H22" s="30">
        <v>4.3899999999999997</v>
      </c>
      <c r="I22" s="67">
        <f t="shared" si="4"/>
        <v>77689.829999999987</v>
      </c>
      <c r="J22" s="30"/>
      <c r="K22" s="73">
        <v>1</v>
      </c>
      <c r="L22" s="67">
        <f t="shared" si="0"/>
        <v>77689.829999999987</v>
      </c>
      <c r="M22" s="67">
        <f t="shared" si="1"/>
        <v>19422.457499999997</v>
      </c>
      <c r="N22" s="67">
        <v>7079</v>
      </c>
      <c r="O22" s="67">
        <f t="shared" si="2"/>
        <v>9711.2287499999984</v>
      </c>
      <c r="P22" s="74">
        <f t="shared" si="3"/>
        <v>113902.51624999999</v>
      </c>
    </row>
    <row r="23" spans="1:16" ht="13.5" customHeight="1">
      <c r="A23" s="30">
        <v>10</v>
      </c>
      <c r="B23" s="30" t="s">
        <v>103</v>
      </c>
      <c r="C23" s="30" t="s">
        <v>61</v>
      </c>
      <c r="D23" s="30" t="s">
        <v>62</v>
      </c>
      <c r="E23" s="30" t="s">
        <v>199</v>
      </c>
      <c r="F23" s="30"/>
      <c r="G23" s="118">
        <v>17697</v>
      </c>
      <c r="H23" s="30">
        <v>3.45</v>
      </c>
      <c r="I23" s="67">
        <f t="shared" si="4"/>
        <v>61054.65</v>
      </c>
      <c r="J23" s="30"/>
      <c r="K23" s="30">
        <v>1</v>
      </c>
      <c r="L23" s="67">
        <f t="shared" si="0"/>
        <v>61054.65</v>
      </c>
      <c r="M23" s="67">
        <f t="shared" si="1"/>
        <v>15263.6625</v>
      </c>
      <c r="N23" s="67"/>
      <c r="O23" s="67">
        <f t="shared" si="2"/>
        <v>7631.8312500000002</v>
      </c>
      <c r="P23" s="74">
        <f t="shared" si="3"/>
        <v>83950.143750000003</v>
      </c>
    </row>
    <row r="24" spans="1:16" ht="12.75" customHeight="1">
      <c r="A24" s="70">
        <v>11</v>
      </c>
      <c r="B24" s="30" t="s">
        <v>103</v>
      </c>
      <c r="C24" s="30" t="s">
        <v>93</v>
      </c>
      <c r="D24" s="30" t="s">
        <v>36</v>
      </c>
      <c r="E24" s="30" t="s">
        <v>124</v>
      </c>
      <c r="F24" s="30" t="s">
        <v>50</v>
      </c>
      <c r="G24" s="118">
        <v>17697</v>
      </c>
      <c r="H24" s="30">
        <v>4.1399999999999997</v>
      </c>
      <c r="I24" s="67">
        <f t="shared" si="4"/>
        <v>73265.579999999987</v>
      </c>
      <c r="J24" s="30"/>
      <c r="K24" s="30">
        <v>1</v>
      </c>
      <c r="L24" s="67">
        <f t="shared" si="0"/>
        <v>73265.579999999987</v>
      </c>
      <c r="M24" s="67">
        <f t="shared" si="1"/>
        <v>18316.394999999997</v>
      </c>
      <c r="N24" s="67"/>
      <c r="O24" s="67">
        <f t="shared" si="2"/>
        <v>9158.1974999999984</v>
      </c>
      <c r="P24" s="74">
        <f t="shared" si="3"/>
        <v>100740.17249999999</v>
      </c>
    </row>
    <row r="25" spans="1:16" ht="12.75" customHeight="1">
      <c r="A25" s="31">
        <v>12</v>
      </c>
      <c r="B25" s="30" t="s">
        <v>137</v>
      </c>
      <c r="C25" s="30" t="s">
        <v>116</v>
      </c>
      <c r="D25" s="30" t="s">
        <v>36</v>
      </c>
      <c r="E25" s="30" t="s">
        <v>169</v>
      </c>
      <c r="F25" s="30"/>
      <c r="G25" s="118">
        <v>17697</v>
      </c>
      <c r="H25" s="30">
        <v>4.46</v>
      </c>
      <c r="I25" s="67">
        <f t="shared" si="4"/>
        <v>78928.62</v>
      </c>
      <c r="J25" s="30"/>
      <c r="K25" s="30">
        <v>1</v>
      </c>
      <c r="L25" s="67">
        <f t="shared" si="0"/>
        <v>78928.62</v>
      </c>
      <c r="M25" s="67">
        <f t="shared" si="1"/>
        <v>19732.154999999999</v>
      </c>
      <c r="N25" s="67"/>
      <c r="O25" s="67">
        <f t="shared" si="2"/>
        <v>9866.0774999999994</v>
      </c>
      <c r="P25" s="74">
        <f t="shared" si="3"/>
        <v>108526.85249999999</v>
      </c>
    </row>
    <row r="26" spans="1:16" ht="12.75" customHeight="1">
      <c r="A26" s="30">
        <v>13</v>
      </c>
      <c r="B26" s="30" t="s">
        <v>134</v>
      </c>
      <c r="C26" s="30" t="s">
        <v>112</v>
      </c>
      <c r="D26" s="30" t="s">
        <v>36</v>
      </c>
      <c r="E26" s="72" t="s">
        <v>133</v>
      </c>
      <c r="F26" s="75"/>
      <c r="G26" s="118">
        <v>17697</v>
      </c>
      <c r="H26" s="75">
        <v>3.71</v>
      </c>
      <c r="I26" s="67">
        <f t="shared" si="4"/>
        <v>65655.87</v>
      </c>
      <c r="J26" s="30"/>
      <c r="K26" s="30">
        <v>0.83</v>
      </c>
      <c r="L26" s="67">
        <f t="shared" si="0"/>
        <v>54494.372099999993</v>
      </c>
      <c r="M26" s="67"/>
      <c r="N26" s="67"/>
      <c r="O26" s="67">
        <f t="shared" si="2"/>
        <v>5449.4372100000001</v>
      </c>
      <c r="P26" s="74">
        <f t="shared" si="3"/>
        <v>59943.809309999997</v>
      </c>
    </row>
    <row r="27" spans="1:16" ht="12.75" customHeight="1">
      <c r="A27" s="70">
        <v>14</v>
      </c>
      <c r="B27" s="30" t="s">
        <v>118</v>
      </c>
      <c r="C27" s="30" t="s">
        <v>112</v>
      </c>
      <c r="D27" s="30" t="s">
        <v>36</v>
      </c>
      <c r="E27" s="72" t="s">
        <v>141</v>
      </c>
      <c r="F27" s="75"/>
      <c r="G27" s="118">
        <v>17697</v>
      </c>
      <c r="H27" s="75">
        <v>3.78</v>
      </c>
      <c r="I27" s="67">
        <f t="shared" si="4"/>
        <v>66894.66</v>
      </c>
      <c r="J27" s="30"/>
      <c r="K27" s="30">
        <v>1</v>
      </c>
      <c r="L27" s="67">
        <f t="shared" si="0"/>
        <v>66894.66</v>
      </c>
      <c r="M27" s="67"/>
      <c r="N27" s="67"/>
      <c r="O27" s="67">
        <f t="shared" si="2"/>
        <v>6689.4660000000003</v>
      </c>
      <c r="P27" s="74">
        <f t="shared" si="3"/>
        <v>73584.126000000004</v>
      </c>
    </row>
    <row r="28" spans="1:16" ht="12.75" customHeight="1">
      <c r="A28" s="31">
        <v>15</v>
      </c>
      <c r="B28" s="146" t="s">
        <v>92</v>
      </c>
      <c r="C28" s="30" t="s">
        <v>112</v>
      </c>
      <c r="D28" s="30" t="s">
        <v>36</v>
      </c>
      <c r="E28" s="183" t="s">
        <v>130</v>
      </c>
      <c r="F28" s="75"/>
      <c r="G28" s="118">
        <v>17697</v>
      </c>
      <c r="H28" s="75">
        <v>4</v>
      </c>
      <c r="I28" s="67">
        <f t="shared" ref="I28" si="5">G28*H28</f>
        <v>70788</v>
      </c>
      <c r="J28" s="30"/>
      <c r="K28" s="30">
        <v>0.5</v>
      </c>
      <c r="L28" s="67">
        <f t="shared" ref="L28" si="6">I28*K28</f>
        <v>35394</v>
      </c>
      <c r="M28" s="148">
        <f>L28*25%</f>
        <v>8848.5</v>
      </c>
      <c r="N28" s="67"/>
      <c r="O28" s="67">
        <f t="shared" si="2"/>
        <v>4424.25</v>
      </c>
      <c r="P28" s="74">
        <f t="shared" si="3"/>
        <v>48666.75</v>
      </c>
    </row>
    <row r="29" spans="1:16" ht="12.75" customHeight="1">
      <c r="A29" s="30"/>
      <c r="B29" s="146" t="s">
        <v>209</v>
      </c>
      <c r="C29" s="118" t="s">
        <v>71</v>
      </c>
      <c r="D29" s="147" t="s">
        <v>36</v>
      </c>
      <c r="E29" s="147" t="s">
        <v>57</v>
      </c>
      <c r="F29" s="118"/>
      <c r="G29" s="118">
        <v>17697</v>
      </c>
      <c r="H29" s="118">
        <v>4.0999999999999996</v>
      </c>
      <c r="I29" s="148">
        <f>G29*H29</f>
        <v>72557.7</v>
      </c>
      <c r="J29" s="118"/>
      <c r="K29" s="118">
        <v>0.5</v>
      </c>
      <c r="L29" s="148">
        <f>I29*K29</f>
        <v>36278.85</v>
      </c>
      <c r="M29" s="148">
        <f>L29*25%</f>
        <v>9069.7124999999996</v>
      </c>
      <c r="N29" s="148"/>
      <c r="O29" s="67">
        <f t="shared" si="2"/>
        <v>4534.8562499999998</v>
      </c>
      <c r="P29" s="74">
        <f t="shared" si="3"/>
        <v>49883.418749999997</v>
      </c>
    </row>
    <row r="30" spans="1:16" ht="12.75" customHeight="1">
      <c r="A30" s="70"/>
      <c r="B30" s="30" t="s">
        <v>142</v>
      </c>
      <c r="C30" s="30" t="s">
        <v>98</v>
      </c>
      <c r="D30" s="30" t="s">
        <v>36</v>
      </c>
      <c r="E30" s="30" t="s">
        <v>57</v>
      </c>
      <c r="F30" s="30"/>
      <c r="G30" s="118">
        <v>17697</v>
      </c>
      <c r="H30" s="71">
        <v>3.52</v>
      </c>
      <c r="I30" s="67">
        <f t="shared" si="4"/>
        <v>62293.440000000002</v>
      </c>
      <c r="J30" s="30"/>
      <c r="K30" s="73">
        <v>0.83</v>
      </c>
      <c r="L30" s="67">
        <f t="shared" si="0"/>
        <v>51703.555200000003</v>
      </c>
      <c r="M30" s="67"/>
      <c r="N30" s="67"/>
      <c r="O30" s="67">
        <f t="shared" si="2"/>
        <v>5170.355520000001</v>
      </c>
      <c r="P30" s="74">
        <f t="shared" si="3"/>
        <v>56873.91072</v>
      </c>
    </row>
    <row r="31" spans="1:16" ht="12.75" customHeight="1">
      <c r="A31" s="30"/>
      <c r="B31" s="30" t="s">
        <v>113</v>
      </c>
      <c r="C31" s="30" t="s">
        <v>112</v>
      </c>
      <c r="D31" s="30" t="s">
        <v>36</v>
      </c>
      <c r="E31" s="72" t="s">
        <v>57</v>
      </c>
      <c r="F31" s="75"/>
      <c r="G31" s="118">
        <v>17697</v>
      </c>
      <c r="H31" s="75">
        <v>3.52</v>
      </c>
      <c r="I31" s="67">
        <f t="shared" ref="I31" si="7">G31*H31</f>
        <v>62293.440000000002</v>
      </c>
      <c r="J31" s="30"/>
      <c r="K31" s="30">
        <v>0.83</v>
      </c>
      <c r="L31" s="67">
        <f t="shared" ref="L31" si="8">I31*K31</f>
        <v>51703.555200000003</v>
      </c>
      <c r="M31" s="67"/>
      <c r="N31" s="67"/>
      <c r="O31" s="67">
        <f t="shared" si="2"/>
        <v>5170.355520000001</v>
      </c>
      <c r="P31" s="74">
        <f t="shared" si="3"/>
        <v>56873.91072</v>
      </c>
    </row>
    <row r="32" spans="1:16" s="68" customFormat="1">
      <c r="A32" s="30"/>
      <c r="B32" s="91" t="s">
        <v>59</v>
      </c>
      <c r="C32" s="92"/>
      <c r="D32" s="91" t="s">
        <v>59</v>
      </c>
      <c r="E32" s="91" t="s">
        <v>59</v>
      </c>
      <c r="F32" s="91" t="s">
        <v>59</v>
      </c>
      <c r="G32" s="119"/>
      <c r="H32" s="91"/>
      <c r="I32" s="91" t="s">
        <v>59</v>
      </c>
      <c r="J32" s="93">
        <f>SUM(J15:J24)</f>
        <v>5309</v>
      </c>
      <c r="K32" s="94">
        <f>SUM(K14:K31)</f>
        <v>16.489999999999998</v>
      </c>
      <c r="L32" s="95">
        <f t="shared" ref="L32:P32" si="9">SUM(L14:L31)</f>
        <v>1213704.5025000002</v>
      </c>
      <c r="M32" s="95">
        <f t="shared" si="9"/>
        <v>247227.08999999997</v>
      </c>
      <c r="N32" s="95">
        <f t="shared" si="9"/>
        <v>21237</v>
      </c>
      <c r="O32" s="95">
        <f t="shared" si="9"/>
        <v>146093.15925000003</v>
      </c>
      <c r="P32" s="95">
        <f t="shared" si="9"/>
        <v>1633570.7517499998</v>
      </c>
    </row>
    <row r="33" spans="1:16" ht="9.75" customHeight="1">
      <c r="A33" s="33"/>
      <c r="B33" s="33"/>
      <c r="D33" s="33"/>
      <c r="E33" s="33"/>
      <c r="F33" s="33"/>
      <c r="G33" s="120"/>
      <c r="H33" s="33"/>
      <c r="I33" s="33"/>
      <c r="J33" s="11"/>
      <c r="K33" s="23"/>
      <c r="L33" s="11"/>
      <c r="M33" s="11"/>
      <c r="N33" s="11"/>
      <c r="O33" s="34"/>
      <c r="P33" s="11"/>
    </row>
    <row r="34" spans="1:16" s="78" customFormat="1">
      <c r="A34" s="76"/>
      <c r="B34" s="109" t="s">
        <v>129</v>
      </c>
      <c r="C34" s="110"/>
      <c r="D34" s="110"/>
      <c r="E34" s="110"/>
      <c r="F34" s="111"/>
      <c r="G34" s="121"/>
      <c r="H34" s="111"/>
      <c r="I34" s="112"/>
      <c r="J34" s="111" t="s">
        <v>123</v>
      </c>
      <c r="K34" s="113"/>
      <c r="L34" s="77"/>
      <c r="M34" s="77"/>
      <c r="N34" s="77"/>
      <c r="O34" s="77"/>
      <c r="P34" s="77"/>
    </row>
    <row r="35" spans="1:16" s="78" customFormat="1">
      <c r="A35" s="76"/>
      <c r="B35" s="111" t="s">
        <v>104</v>
      </c>
      <c r="C35" s="110"/>
      <c r="D35" s="111"/>
      <c r="E35" s="111"/>
      <c r="F35" s="111"/>
      <c r="G35" s="121"/>
      <c r="H35" s="111"/>
      <c r="I35" s="112"/>
      <c r="J35" s="111" t="s">
        <v>105</v>
      </c>
      <c r="K35" s="113"/>
      <c r="L35" s="77"/>
      <c r="M35" s="77"/>
      <c r="N35" s="77"/>
      <c r="O35" s="77"/>
      <c r="P35" s="77"/>
    </row>
    <row r="36" spans="1:16" s="78" customFormat="1">
      <c r="A36" s="76"/>
      <c r="B36" s="111" t="s">
        <v>89</v>
      </c>
      <c r="C36" s="110"/>
      <c r="D36" s="111"/>
      <c r="E36" s="111"/>
      <c r="F36" s="111"/>
      <c r="G36" s="121"/>
      <c r="H36" s="111"/>
      <c r="I36" s="112"/>
      <c r="J36" s="111" t="s">
        <v>145</v>
      </c>
      <c r="K36" s="113"/>
      <c r="L36" s="77"/>
      <c r="M36" s="77"/>
      <c r="N36" s="77"/>
      <c r="O36" s="77"/>
      <c r="P36" s="77"/>
    </row>
    <row r="37" spans="1:16">
      <c r="A37" s="33"/>
      <c r="B37" s="35"/>
      <c r="C37" s="11"/>
      <c r="D37" s="28"/>
      <c r="E37" s="36"/>
      <c r="F37" s="28"/>
      <c r="G37" s="122"/>
      <c r="H37" s="28"/>
      <c r="I37" s="33"/>
      <c r="J37" s="35"/>
      <c r="K37" s="23"/>
      <c r="L37" s="11"/>
      <c r="M37" s="11"/>
      <c r="N37" s="11"/>
      <c r="O37" s="11"/>
      <c r="P37" s="11"/>
    </row>
    <row r="38" spans="1:16">
      <c r="A38" s="33"/>
      <c r="C38" s="11"/>
      <c r="D38" s="11"/>
      <c r="E38" s="11"/>
      <c r="F38" s="11"/>
      <c r="G38" s="115"/>
      <c r="H38" s="11"/>
      <c r="I38" s="11"/>
      <c r="K38" s="23"/>
      <c r="L38" s="11"/>
      <c r="M38" s="11"/>
      <c r="N38" s="11"/>
      <c r="O38" s="11"/>
      <c r="P38" s="11"/>
    </row>
    <row r="39" spans="1:16">
      <c r="A39" s="33"/>
      <c r="B39" s="35"/>
      <c r="C39" s="35"/>
      <c r="D39" s="11"/>
      <c r="E39" s="11"/>
      <c r="F39" s="11"/>
      <c r="G39" s="115"/>
      <c r="H39" s="11"/>
      <c r="I39" s="11"/>
      <c r="J39" s="35"/>
      <c r="K39" s="23"/>
      <c r="L39" s="11"/>
      <c r="M39" s="11"/>
      <c r="N39" s="11"/>
      <c r="O39" s="11"/>
      <c r="P39" s="11"/>
    </row>
    <row r="40" spans="1:16">
      <c r="A40" s="35"/>
      <c r="B40" s="35"/>
      <c r="C40" s="35"/>
      <c r="D40" s="35"/>
      <c r="E40" s="35"/>
      <c r="F40" s="35"/>
      <c r="G40" s="123"/>
      <c r="H40" s="35"/>
      <c r="I40" s="35"/>
      <c r="J40" s="35"/>
      <c r="K40" s="35"/>
      <c r="L40" s="35"/>
      <c r="M40" s="35"/>
      <c r="N40" s="35"/>
      <c r="O40" s="35"/>
      <c r="P40" s="35"/>
    </row>
    <row r="41" spans="1:16">
      <c r="A41" s="35"/>
      <c r="B41" s="35"/>
      <c r="C41" s="35"/>
      <c r="D41" s="35"/>
      <c r="E41" s="35"/>
      <c r="F41" s="35"/>
      <c r="G41" s="123"/>
      <c r="H41" s="35"/>
      <c r="I41" s="35"/>
      <c r="J41" s="35"/>
      <c r="K41" s="35"/>
      <c r="L41" s="35"/>
      <c r="M41" s="35"/>
      <c r="N41" s="35"/>
      <c r="O41" s="35"/>
      <c r="P41" s="35"/>
    </row>
  </sheetData>
  <mergeCells count="14">
    <mergeCell ref="B11:B13"/>
    <mergeCell ref="D11:D13"/>
    <mergeCell ref="G11:G13"/>
    <mergeCell ref="H11:H13"/>
    <mergeCell ref="L11:L13"/>
    <mergeCell ref="M11:M13"/>
    <mergeCell ref="O11:O13"/>
    <mergeCell ref="P11:P13"/>
    <mergeCell ref="C5:K5"/>
    <mergeCell ref="F8:K8"/>
    <mergeCell ref="D9:O9"/>
    <mergeCell ref="J11:J13"/>
    <mergeCell ref="K11:K13"/>
    <mergeCell ref="N11:N13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200" verticalDpi="200" r:id="rId1"/>
  <colBreaks count="1" manualBreakCount="1">
    <brk id="17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P41"/>
  <sheetViews>
    <sheetView tabSelected="1" view="pageBreakPreview" topLeftCell="A11" zoomScale="115" zoomScaleSheetLayoutView="115" workbookViewId="0">
      <selection activeCell="B11" sqref="B1:B1048576"/>
    </sheetView>
  </sheetViews>
  <sheetFormatPr defaultRowHeight="15"/>
  <cols>
    <col min="1" max="1" width="3.28515625" style="24" customWidth="1"/>
    <col min="2" max="2" width="16.5703125" style="24" customWidth="1"/>
    <col min="3" max="3" width="5.5703125" style="24" customWidth="1"/>
    <col min="4" max="4" width="7.7109375" style="24" customWidth="1"/>
    <col min="5" max="5" width="7.85546875" style="24" customWidth="1"/>
    <col min="6" max="6" width="6.85546875" style="24" customWidth="1"/>
    <col min="7" max="7" width="6.85546875" style="32" customWidth="1"/>
    <col min="8" max="8" width="6.85546875" style="24" customWidth="1"/>
    <col min="9" max="9" width="8" style="24" customWidth="1"/>
    <col min="10" max="10" width="7" style="24" customWidth="1"/>
    <col min="11" max="11" width="5.140625" style="24" customWidth="1"/>
    <col min="12" max="12" width="8" style="24" customWidth="1"/>
    <col min="13" max="14" width="6.7109375" style="24" customWidth="1"/>
    <col min="15" max="16" width="7.140625" style="24" customWidth="1"/>
    <col min="17" max="16384" width="9.140625" style="24"/>
  </cols>
  <sheetData>
    <row r="1" spans="1:16">
      <c r="A1" s="21"/>
      <c r="B1" s="22"/>
      <c r="C1" s="22"/>
      <c r="D1" s="22"/>
      <c r="E1" s="22"/>
      <c r="F1" s="22"/>
      <c r="G1" s="114"/>
      <c r="H1" s="22"/>
      <c r="I1" s="22"/>
      <c r="J1" s="11"/>
      <c r="K1" s="23"/>
      <c r="L1" s="11"/>
      <c r="M1" s="11"/>
      <c r="N1" s="11"/>
      <c r="O1" s="11"/>
      <c r="P1" s="11"/>
    </row>
    <row r="2" spans="1:16">
      <c r="A2" s="21"/>
      <c r="B2" s="22"/>
      <c r="C2" s="11"/>
      <c r="D2" s="11"/>
      <c r="E2" s="11"/>
      <c r="F2" s="11"/>
      <c r="G2" s="115"/>
      <c r="H2" s="11"/>
      <c r="I2" s="11"/>
      <c r="J2" s="11"/>
      <c r="K2" s="23"/>
      <c r="L2" s="11"/>
      <c r="M2" s="11"/>
      <c r="N2" s="11"/>
      <c r="O2" s="11"/>
      <c r="P2" s="11"/>
    </row>
    <row r="3" spans="1:16">
      <c r="A3" s="21"/>
      <c r="B3" s="22"/>
      <c r="C3" s="11"/>
      <c r="D3" s="11"/>
      <c r="E3" s="11"/>
      <c r="F3" s="11"/>
      <c r="G3" s="115"/>
      <c r="H3" s="11"/>
      <c r="I3" s="11"/>
      <c r="J3" s="11"/>
      <c r="K3" s="23"/>
      <c r="L3" s="11"/>
      <c r="M3" s="11"/>
      <c r="N3" s="11"/>
      <c r="O3" s="11"/>
      <c r="P3" s="11"/>
    </row>
    <row r="4" spans="1:16">
      <c r="A4" s="21"/>
      <c r="B4" s="25"/>
      <c r="C4" s="26"/>
      <c r="D4" s="26"/>
      <c r="E4" s="26"/>
      <c r="F4" s="26"/>
      <c r="G4" s="116"/>
      <c r="H4" s="26"/>
      <c r="I4" s="26"/>
      <c r="J4" s="11"/>
      <c r="K4" s="23"/>
      <c r="L4" s="11"/>
      <c r="M4" s="11"/>
      <c r="N4" s="11"/>
      <c r="O4" s="11"/>
      <c r="P4" s="11"/>
    </row>
    <row r="5" spans="1:16">
      <c r="A5" s="21"/>
      <c r="B5" s="25"/>
      <c r="C5" s="237"/>
      <c r="D5" s="237"/>
      <c r="E5" s="237"/>
      <c r="F5" s="237"/>
      <c r="G5" s="237"/>
      <c r="H5" s="237"/>
      <c r="I5" s="237"/>
      <c r="J5" s="237"/>
      <c r="K5" s="237"/>
      <c r="L5" s="11"/>
      <c r="M5" s="11"/>
      <c r="N5" s="11"/>
      <c r="O5" s="11"/>
      <c r="P5" s="11"/>
    </row>
    <row r="6" spans="1:16">
      <c r="A6" s="21"/>
      <c r="B6" s="27"/>
      <c r="C6" s="28"/>
      <c r="D6" s="26" t="s">
        <v>75</v>
      </c>
      <c r="E6" s="164"/>
      <c r="F6" s="26"/>
      <c r="G6" s="116"/>
      <c r="H6" s="26"/>
      <c r="I6" s="26"/>
      <c r="J6" s="26"/>
      <c r="K6" s="26"/>
      <c r="L6" s="26"/>
      <c r="M6" s="26"/>
      <c r="N6" s="26"/>
      <c r="O6" s="26"/>
      <c r="P6" s="11"/>
    </row>
    <row r="7" spans="1:16">
      <c r="A7" s="21"/>
      <c r="B7" s="22"/>
      <c r="C7" s="11"/>
      <c r="D7" s="26"/>
      <c r="E7" s="164" t="s">
        <v>106</v>
      </c>
      <c r="F7" s="164"/>
      <c r="G7" s="117"/>
      <c r="H7" s="164"/>
      <c r="I7" s="164"/>
      <c r="J7" s="164"/>
      <c r="K7" s="164"/>
      <c r="L7" s="164"/>
      <c r="M7" s="164"/>
      <c r="N7" s="164"/>
      <c r="O7" s="164"/>
      <c r="P7" s="11"/>
    </row>
    <row r="8" spans="1:16">
      <c r="A8" s="21"/>
      <c r="B8" s="22"/>
      <c r="C8" s="11"/>
      <c r="D8" s="26"/>
      <c r="E8" s="29"/>
      <c r="F8" s="237" t="s">
        <v>211</v>
      </c>
      <c r="G8" s="237"/>
      <c r="H8" s="237"/>
      <c r="I8" s="237"/>
      <c r="J8" s="237"/>
      <c r="K8" s="237"/>
      <c r="L8" s="26"/>
      <c r="M8" s="26"/>
      <c r="N8" s="26"/>
      <c r="O8" s="26"/>
      <c r="P8" s="11"/>
    </row>
    <row r="9" spans="1:16" ht="12.75" customHeight="1">
      <c r="A9" s="21"/>
      <c r="B9" s="22"/>
      <c r="C9" s="11"/>
      <c r="D9" s="237" t="s">
        <v>143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11"/>
    </row>
    <row r="10" spans="1:16" ht="19.5" customHeight="1">
      <c r="A10" s="21"/>
      <c r="B10" s="22"/>
      <c r="C10" s="11"/>
      <c r="D10" s="11"/>
      <c r="E10" s="21"/>
      <c r="F10" s="11"/>
      <c r="G10" s="115"/>
      <c r="H10" s="11"/>
      <c r="I10" s="11"/>
      <c r="J10" s="11"/>
      <c r="K10" s="23"/>
      <c r="L10" s="11"/>
      <c r="M10" s="11"/>
      <c r="N10" s="11"/>
      <c r="O10" s="11"/>
      <c r="P10" s="11"/>
    </row>
    <row r="11" spans="1:16">
      <c r="A11" s="160" t="s">
        <v>6</v>
      </c>
      <c r="B11" s="249" t="s">
        <v>76</v>
      </c>
      <c r="C11" s="160"/>
      <c r="D11" s="249" t="s">
        <v>77</v>
      </c>
      <c r="E11" s="160" t="s">
        <v>10</v>
      </c>
      <c r="F11" s="160" t="s">
        <v>11</v>
      </c>
      <c r="G11" s="252" t="s">
        <v>12</v>
      </c>
      <c r="H11" s="249" t="s">
        <v>144</v>
      </c>
      <c r="I11" s="160" t="s">
        <v>13</v>
      </c>
      <c r="J11" s="235" t="s">
        <v>91</v>
      </c>
      <c r="K11" s="235" t="s">
        <v>78</v>
      </c>
      <c r="L11" s="235" t="s">
        <v>79</v>
      </c>
      <c r="M11" s="235" t="s">
        <v>16</v>
      </c>
      <c r="N11" s="238" t="s">
        <v>215</v>
      </c>
      <c r="O11" s="236" t="s">
        <v>22</v>
      </c>
      <c r="P11" s="235" t="s">
        <v>23</v>
      </c>
    </row>
    <row r="12" spans="1:16">
      <c r="A12" s="161" t="s">
        <v>80</v>
      </c>
      <c r="B12" s="250"/>
      <c r="C12" s="69" t="s">
        <v>9</v>
      </c>
      <c r="D12" s="250"/>
      <c r="E12" s="161" t="s">
        <v>24</v>
      </c>
      <c r="F12" s="161" t="s">
        <v>25</v>
      </c>
      <c r="G12" s="253"/>
      <c r="H12" s="255"/>
      <c r="I12" s="161" t="s">
        <v>26</v>
      </c>
      <c r="J12" s="235"/>
      <c r="K12" s="235"/>
      <c r="L12" s="235"/>
      <c r="M12" s="235"/>
      <c r="N12" s="239"/>
      <c r="O12" s="236"/>
      <c r="P12" s="235"/>
    </row>
    <row r="13" spans="1:16">
      <c r="A13" s="162"/>
      <c r="B13" s="251"/>
      <c r="C13" s="163"/>
      <c r="D13" s="251"/>
      <c r="E13" s="162" t="s">
        <v>30</v>
      </c>
      <c r="F13" s="162"/>
      <c r="G13" s="254"/>
      <c r="H13" s="256"/>
      <c r="I13" s="162" t="s">
        <v>31</v>
      </c>
      <c r="J13" s="235"/>
      <c r="K13" s="235"/>
      <c r="L13" s="235"/>
      <c r="M13" s="235"/>
      <c r="N13" s="240"/>
      <c r="O13" s="236"/>
      <c r="P13" s="235"/>
    </row>
    <row r="14" spans="1:16" ht="12.75" customHeight="1">
      <c r="A14" s="30">
        <v>1</v>
      </c>
      <c r="B14" s="30" t="s">
        <v>117</v>
      </c>
      <c r="C14" s="30" t="s">
        <v>53</v>
      </c>
      <c r="D14" s="30" t="s">
        <v>36</v>
      </c>
      <c r="E14" s="30" t="s">
        <v>194</v>
      </c>
      <c r="F14" s="30" t="s">
        <v>50</v>
      </c>
      <c r="G14" s="118">
        <v>17697</v>
      </c>
      <c r="H14" s="30">
        <v>3.99</v>
      </c>
      <c r="I14" s="67">
        <f>G14*H14</f>
        <v>70611.03</v>
      </c>
      <c r="J14" s="30"/>
      <c r="K14" s="30">
        <v>1</v>
      </c>
      <c r="L14" s="67">
        <f>I14*K14</f>
        <v>70611.03</v>
      </c>
      <c r="M14" s="67">
        <f>L14*25%</f>
        <v>17652.7575</v>
      </c>
      <c r="N14" s="67"/>
      <c r="O14" s="67">
        <f>(L14+M14)*10%</f>
        <v>8826.3787500000017</v>
      </c>
      <c r="P14" s="74">
        <f>J14+L14+O14+M14+N14</f>
        <v>97090.166250000009</v>
      </c>
    </row>
    <row r="15" spans="1:16" ht="13.5" customHeight="1">
      <c r="A15" s="70">
        <v>2</v>
      </c>
      <c r="B15" s="71" t="s">
        <v>92</v>
      </c>
      <c r="C15" s="30" t="s">
        <v>93</v>
      </c>
      <c r="D15" s="182" t="s">
        <v>36</v>
      </c>
      <c r="E15" s="182" t="s">
        <v>127</v>
      </c>
      <c r="F15" s="71" t="s">
        <v>50</v>
      </c>
      <c r="G15" s="118">
        <v>17697</v>
      </c>
      <c r="H15" s="71">
        <v>3.45</v>
      </c>
      <c r="I15" s="67">
        <f>G15*H15</f>
        <v>61054.65</v>
      </c>
      <c r="J15" s="30"/>
      <c r="K15" s="30">
        <v>1</v>
      </c>
      <c r="L15" s="67">
        <f t="shared" ref="L15:L31" si="0">I15*K15</f>
        <v>61054.65</v>
      </c>
      <c r="M15" s="67">
        <f t="shared" ref="M15:M25" si="1">L15*25%</f>
        <v>15263.6625</v>
      </c>
      <c r="N15" s="67"/>
      <c r="O15" s="67">
        <f t="shared" ref="O15:O31" si="2">(L15+M15)*10%</f>
        <v>7631.8312500000002</v>
      </c>
      <c r="P15" s="74">
        <f t="shared" ref="P15:P31" si="3">J15+L15+O15+M15+N15</f>
        <v>83950.143750000003</v>
      </c>
    </row>
    <row r="16" spans="1:16" s="32" customFormat="1" ht="12.75" customHeight="1">
      <c r="A16" s="31">
        <v>3</v>
      </c>
      <c r="B16" s="31" t="s">
        <v>94</v>
      </c>
      <c r="C16" s="31" t="s">
        <v>98</v>
      </c>
      <c r="D16" s="182" t="s">
        <v>62</v>
      </c>
      <c r="E16" s="184" t="s">
        <v>72</v>
      </c>
      <c r="F16" s="31"/>
      <c r="G16" s="118">
        <v>17697</v>
      </c>
      <c r="H16" s="31">
        <v>3.04</v>
      </c>
      <c r="I16" s="67">
        <f t="shared" ref="I16:I31" si="4">G16*H16</f>
        <v>53798.879999999997</v>
      </c>
      <c r="J16" s="31"/>
      <c r="K16" s="31">
        <v>1</v>
      </c>
      <c r="L16" s="67">
        <f t="shared" si="0"/>
        <v>53798.879999999997</v>
      </c>
      <c r="M16" s="67">
        <f t="shared" si="1"/>
        <v>13449.72</v>
      </c>
      <c r="N16" s="67"/>
      <c r="O16" s="67">
        <f t="shared" si="2"/>
        <v>6724.86</v>
      </c>
      <c r="P16" s="74">
        <f t="shared" si="3"/>
        <v>73973.459999999992</v>
      </c>
    </row>
    <row r="17" spans="1:16" ht="13.5" customHeight="1">
      <c r="A17" s="30">
        <v>4</v>
      </c>
      <c r="B17" s="72" t="s">
        <v>95</v>
      </c>
      <c r="C17" s="30" t="s">
        <v>210</v>
      </c>
      <c r="D17" s="30" t="s">
        <v>36</v>
      </c>
      <c r="E17" s="182" t="s">
        <v>195</v>
      </c>
      <c r="F17" s="30" t="s">
        <v>50</v>
      </c>
      <c r="G17" s="118">
        <v>17697</v>
      </c>
      <c r="H17" s="30">
        <v>3.67</v>
      </c>
      <c r="I17" s="67">
        <f t="shared" si="4"/>
        <v>64947.99</v>
      </c>
      <c r="J17" s="30"/>
      <c r="K17" s="30">
        <v>1</v>
      </c>
      <c r="L17" s="67">
        <f t="shared" si="0"/>
        <v>64947.99</v>
      </c>
      <c r="M17" s="67">
        <f t="shared" si="1"/>
        <v>16236.997499999999</v>
      </c>
      <c r="N17" s="67"/>
      <c r="O17" s="67">
        <f t="shared" si="2"/>
        <v>8118.4987500000007</v>
      </c>
      <c r="P17" s="74">
        <f t="shared" si="3"/>
        <v>89303.486250000002</v>
      </c>
    </row>
    <row r="18" spans="1:16" ht="13.5" customHeight="1">
      <c r="A18" s="70">
        <v>5</v>
      </c>
      <c r="B18" s="72" t="s">
        <v>97</v>
      </c>
      <c r="C18" s="30" t="s">
        <v>98</v>
      </c>
      <c r="D18" s="30" t="s">
        <v>36</v>
      </c>
      <c r="E18" s="30" t="s">
        <v>47</v>
      </c>
      <c r="F18" s="30"/>
      <c r="G18" s="118">
        <v>17697</v>
      </c>
      <c r="H18" s="30">
        <v>3.87</v>
      </c>
      <c r="I18" s="67">
        <f t="shared" si="4"/>
        <v>68487.39</v>
      </c>
      <c r="J18" s="30"/>
      <c r="K18" s="30">
        <v>1</v>
      </c>
      <c r="L18" s="67">
        <f t="shared" si="0"/>
        <v>68487.39</v>
      </c>
      <c r="M18" s="67">
        <f t="shared" si="1"/>
        <v>17121.8475</v>
      </c>
      <c r="N18" s="67"/>
      <c r="O18" s="67">
        <f t="shared" si="2"/>
        <v>8560.9237499999999</v>
      </c>
      <c r="P18" s="74">
        <f t="shared" si="3"/>
        <v>94170.161250000005</v>
      </c>
    </row>
    <row r="19" spans="1:16" ht="15" customHeight="1">
      <c r="A19" s="31">
        <v>6</v>
      </c>
      <c r="B19" s="30" t="s">
        <v>101</v>
      </c>
      <c r="C19" s="185" t="s">
        <v>102</v>
      </c>
      <c r="D19" s="30" t="s">
        <v>36</v>
      </c>
      <c r="E19" s="30" t="s">
        <v>171</v>
      </c>
      <c r="F19" s="30" t="s">
        <v>43</v>
      </c>
      <c r="G19" s="118">
        <v>17697</v>
      </c>
      <c r="H19" s="30">
        <v>4.26</v>
      </c>
      <c r="I19" s="67">
        <f t="shared" si="4"/>
        <v>75389.22</v>
      </c>
      <c r="J19" s="30">
        <v>5309</v>
      </c>
      <c r="K19" s="30">
        <v>1</v>
      </c>
      <c r="L19" s="67">
        <f t="shared" si="0"/>
        <v>75389.22</v>
      </c>
      <c r="M19" s="67">
        <f t="shared" si="1"/>
        <v>18847.305</v>
      </c>
      <c r="N19" s="67"/>
      <c r="O19" s="67">
        <f t="shared" si="2"/>
        <v>9423.6525000000001</v>
      </c>
      <c r="P19" s="74">
        <f t="shared" si="3"/>
        <v>108969.17749999999</v>
      </c>
    </row>
    <row r="20" spans="1:16" ht="12" customHeight="1">
      <c r="A20" s="30">
        <v>7</v>
      </c>
      <c r="B20" s="182" t="s">
        <v>99</v>
      </c>
      <c r="C20" s="30" t="s">
        <v>115</v>
      </c>
      <c r="D20" s="186" t="s">
        <v>36</v>
      </c>
      <c r="E20" s="30" t="s">
        <v>196</v>
      </c>
      <c r="F20" s="30" t="s">
        <v>43</v>
      </c>
      <c r="G20" s="118">
        <v>17697</v>
      </c>
      <c r="H20" s="71">
        <v>3.8</v>
      </c>
      <c r="I20" s="67">
        <f t="shared" si="4"/>
        <v>67248.599999999991</v>
      </c>
      <c r="J20" s="30"/>
      <c r="K20" s="73">
        <v>1</v>
      </c>
      <c r="L20" s="67">
        <f t="shared" si="0"/>
        <v>67248.599999999991</v>
      </c>
      <c r="M20" s="67">
        <f t="shared" si="1"/>
        <v>16812.149999999998</v>
      </c>
      <c r="N20" s="67">
        <v>7079</v>
      </c>
      <c r="O20" s="67">
        <f t="shared" si="2"/>
        <v>8406.0749999999989</v>
      </c>
      <c r="P20" s="74">
        <f t="shared" si="3"/>
        <v>99545.824999999983</v>
      </c>
    </row>
    <row r="21" spans="1:16" ht="14.25" customHeight="1">
      <c r="A21" s="70">
        <v>8</v>
      </c>
      <c r="B21" s="30" t="s">
        <v>99</v>
      </c>
      <c r="C21" s="30" t="s">
        <v>93</v>
      </c>
      <c r="D21" s="30" t="s">
        <v>36</v>
      </c>
      <c r="E21" s="30" t="s">
        <v>197</v>
      </c>
      <c r="F21" s="30" t="s">
        <v>50</v>
      </c>
      <c r="G21" s="118">
        <v>17697</v>
      </c>
      <c r="H21" s="30">
        <v>3.75</v>
      </c>
      <c r="I21" s="67">
        <f t="shared" si="4"/>
        <v>66363.75</v>
      </c>
      <c r="J21" s="30"/>
      <c r="K21" s="73">
        <v>1</v>
      </c>
      <c r="L21" s="67">
        <f t="shared" si="0"/>
        <v>66363.75</v>
      </c>
      <c r="M21" s="67">
        <f t="shared" si="1"/>
        <v>16590.9375</v>
      </c>
      <c r="N21" s="67">
        <v>7079</v>
      </c>
      <c r="O21" s="67">
        <f t="shared" si="2"/>
        <v>8295.46875</v>
      </c>
      <c r="P21" s="74">
        <f t="shared" si="3"/>
        <v>98329.15625</v>
      </c>
    </row>
    <row r="22" spans="1:16" ht="11.25" customHeight="1">
      <c r="A22" s="31">
        <v>9</v>
      </c>
      <c r="B22" s="30" t="s">
        <v>99</v>
      </c>
      <c r="C22" s="30" t="s">
        <v>64</v>
      </c>
      <c r="D22" s="30" t="s">
        <v>62</v>
      </c>
      <c r="E22" s="30" t="s">
        <v>198</v>
      </c>
      <c r="F22" s="30" t="s">
        <v>43</v>
      </c>
      <c r="G22" s="118">
        <v>17697</v>
      </c>
      <c r="H22" s="30">
        <v>3.41</v>
      </c>
      <c r="I22" s="67">
        <f t="shared" si="4"/>
        <v>60346.770000000004</v>
      </c>
      <c r="J22" s="30"/>
      <c r="K22" s="73">
        <v>1</v>
      </c>
      <c r="L22" s="67">
        <f t="shared" si="0"/>
        <v>60346.770000000004</v>
      </c>
      <c r="M22" s="67">
        <f t="shared" si="1"/>
        <v>15086.692500000001</v>
      </c>
      <c r="N22" s="67">
        <v>7079</v>
      </c>
      <c r="O22" s="67">
        <f t="shared" si="2"/>
        <v>7543.3462500000014</v>
      </c>
      <c r="P22" s="74">
        <f t="shared" si="3"/>
        <v>90055.808750000011</v>
      </c>
    </row>
    <row r="23" spans="1:16" ht="13.5" customHeight="1">
      <c r="A23" s="30">
        <v>10</v>
      </c>
      <c r="B23" s="30" t="s">
        <v>103</v>
      </c>
      <c r="C23" s="30" t="s">
        <v>61</v>
      </c>
      <c r="D23" s="30" t="s">
        <v>62</v>
      </c>
      <c r="E23" s="30" t="s">
        <v>199</v>
      </c>
      <c r="F23" s="30"/>
      <c r="G23" s="118">
        <v>17697</v>
      </c>
      <c r="H23" s="30">
        <v>2.48</v>
      </c>
      <c r="I23" s="67">
        <f t="shared" si="4"/>
        <v>43888.56</v>
      </c>
      <c r="J23" s="30"/>
      <c r="K23" s="30">
        <v>1</v>
      </c>
      <c r="L23" s="67">
        <f t="shared" si="0"/>
        <v>43888.56</v>
      </c>
      <c r="M23" s="67">
        <f t="shared" si="1"/>
        <v>10972.14</v>
      </c>
      <c r="N23" s="67"/>
      <c r="O23" s="67">
        <f t="shared" si="2"/>
        <v>5486.07</v>
      </c>
      <c r="P23" s="74">
        <f t="shared" si="3"/>
        <v>60346.77</v>
      </c>
    </row>
    <row r="24" spans="1:16" ht="12.75" customHeight="1">
      <c r="A24" s="70">
        <v>11</v>
      </c>
      <c r="B24" s="30" t="s">
        <v>103</v>
      </c>
      <c r="C24" s="30" t="s">
        <v>93</v>
      </c>
      <c r="D24" s="30" t="s">
        <v>36</v>
      </c>
      <c r="E24" s="30" t="s">
        <v>124</v>
      </c>
      <c r="F24" s="30" t="s">
        <v>50</v>
      </c>
      <c r="G24" s="118">
        <v>17697</v>
      </c>
      <c r="H24" s="30">
        <v>3.45</v>
      </c>
      <c r="I24" s="67">
        <f t="shared" si="4"/>
        <v>61054.65</v>
      </c>
      <c r="J24" s="30"/>
      <c r="K24" s="30">
        <v>1</v>
      </c>
      <c r="L24" s="67">
        <f t="shared" si="0"/>
        <v>61054.65</v>
      </c>
      <c r="M24" s="67">
        <f t="shared" si="1"/>
        <v>15263.6625</v>
      </c>
      <c r="N24" s="67"/>
      <c r="O24" s="67">
        <f t="shared" si="2"/>
        <v>7631.8312500000002</v>
      </c>
      <c r="P24" s="74">
        <f t="shared" si="3"/>
        <v>83950.143750000003</v>
      </c>
    </row>
    <row r="25" spans="1:16" ht="12.75" customHeight="1">
      <c r="A25" s="31">
        <v>12</v>
      </c>
      <c r="B25" s="30" t="s">
        <v>137</v>
      </c>
      <c r="C25" s="30" t="s">
        <v>116</v>
      </c>
      <c r="D25" s="30" t="s">
        <v>36</v>
      </c>
      <c r="E25" s="30" t="s">
        <v>169</v>
      </c>
      <c r="F25" s="30"/>
      <c r="G25" s="118">
        <v>17697</v>
      </c>
      <c r="H25" s="30">
        <v>3.53</v>
      </c>
      <c r="I25" s="67">
        <f t="shared" si="4"/>
        <v>62470.409999999996</v>
      </c>
      <c r="J25" s="30"/>
      <c r="K25" s="30">
        <v>1</v>
      </c>
      <c r="L25" s="67">
        <f t="shared" si="0"/>
        <v>62470.409999999996</v>
      </c>
      <c r="M25" s="67">
        <f t="shared" si="1"/>
        <v>15617.602499999999</v>
      </c>
      <c r="N25" s="67"/>
      <c r="O25" s="67">
        <f t="shared" si="2"/>
        <v>7808.8012500000004</v>
      </c>
      <c r="P25" s="74">
        <f t="shared" si="3"/>
        <v>85896.813749999987</v>
      </c>
    </row>
    <row r="26" spans="1:16" ht="12.75" customHeight="1">
      <c r="A26" s="30">
        <v>13</v>
      </c>
      <c r="B26" s="30" t="s">
        <v>134</v>
      </c>
      <c r="C26" s="30" t="s">
        <v>112</v>
      </c>
      <c r="D26" s="30" t="s">
        <v>36</v>
      </c>
      <c r="E26" s="72" t="s">
        <v>133</v>
      </c>
      <c r="F26" s="75"/>
      <c r="G26" s="118">
        <v>17697</v>
      </c>
      <c r="H26" s="30">
        <v>2.92</v>
      </c>
      <c r="I26" s="67">
        <f t="shared" si="4"/>
        <v>51675.24</v>
      </c>
      <c r="J26" s="30"/>
      <c r="K26" s="30">
        <v>0.83</v>
      </c>
      <c r="L26" s="67">
        <f t="shared" si="0"/>
        <v>42890.449199999995</v>
      </c>
      <c r="M26" s="67"/>
      <c r="N26" s="67"/>
      <c r="O26" s="67">
        <f t="shared" si="2"/>
        <v>4289.0449199999994</v>
      </c>
      <c r="P26" s="74">
        <f t="shared" si="3"/>
        <v>47179.494119999996</v>
      </c>
    </row>
    <row r="27" spans="1:16" ht="12.75" customHeight="1">
      <c r="A27" s="70">
        <v>14</v>
      </c>
      <c r="B27" s="30" t="s">
        <v>118</v>
      </c>
      <c r="C27" s="30" t="s">
        <v>112</v>
      </c>
      <c r="D27" s="30" t="s">
        <v>36</v>
      </c>
      <c r="E27" s="72" t="s">
        <v>141</v>
      </c>
      <c r="F27" s="75"/>
      <c r="G27" s="118">
        <v>17697</v>
      </c>
      <c r="H27" s="30">
        <v>2.98</v>
      </c>
      <c r="I27" s="67">
        <f t="shared" si="4"/>
        <v>52737.06</v>
      </c>
      <c r="J27" s="30"/>
      <c r="K27" s="30">
        <v>1</v>
      </c>
      <c r="L27" s="67">
        <f t="shared" si="0"/>
        <v>52737.06</v>
      </c>
      <c r="M27" s="67"/>
      <c r="N27" s="67"/>
      <c r="O27" s="67">
        <f t="shared" si="2"/>
        <v>5273.7060000000001</v>
      </c>
      <c r="P27" s="74">
        <f t="shared" si="3"/>
        <v>58010.765999999996</v>
      </c>
    </row>
    <row r="28" spans="1:16" ht="12.75" customHeight="1">
      <c r="A28" s="31">
        <v>15</v>
      </c>
      <c r="B28" s="146" t="s">
        <v>92</v>
      </c>
      <c r="C28" s="30" t="s">
        <v>112</v>
      </c>
      <c r="D28" s="30" t="s">
        <v>36</v>
      </c>
      <c r="E28" s="183" t="s">
        <v>130</v>
      </c>
      <c r="F28" s="75"/>
      <c r="G28" s="118">
        <v>17697</v>
      </c>
      <c r="H28" s="30">
        <v>3.16</v>
      </c>
      <c r="I28" s="67">
        <f t="shared" si="4"/>
        <v>55922.520000000004</v>
      </c>
      <c r="J28" s="30"/>
      <c r="K28" s="30">
        <v>0.5</v>
      </c>
      <c r="L28" s="67">
        <f t="shared" si="0"/>
        <v>27961.260000000002</v>
      </c>
      <c r="M28" s="148">
        <f>L28*25%</f>
        <v>6990.3150000000005</v>
      </c>
      <c r="N28" s="67"/>
      <c r="O28" s="67">
        <f t="shared" si="2"/>
        <v>3495.1575000000007</v>
      </c>
      <c r="P28" s="74">
        <f t="shared" si="3"/>
        <v>38446.732500000006</v>
      </c>
    </row>
    <row r="29" spans="1:16" ht="12.75" customHeight="1">
      <c r="A29" s="30"/>
      <c r="B29" s="146" t="s">
        <v>209</v>
      </c>
      <c r="C29" s="118" t="s">
        <v>71</v>
      </c>
      <c r="D29" s="147" t="s">
        <v>36</v>
      </c>
      <c r="E29" s="147" t="s">
        <v>57</v>
      </c>
      <c r="F29" s="118"/>
      <c r="G29" s="118">
        <v>17697</v>
      </c>
      <c r="H29" s="118">
        <v>3.08</v>
      </c>
      <c r="I29" s="148">
        <f>G29*H29</f>
        <v>54506.76</v>
      </c>
      <c r="J29" s="118"/>
      <c r="K29" s="118">
        <v>0.5</v>
      </c>
      <c r="L29" s="148">
        <f>I29*K29</f>
        <v>27253.38</v>
      </c>
      <c r="M29" s="148">
        <f>L29*25%</f>
        <v>6813.3450000000003</v>
      </c>
      <c r="N29" s="148"/>
      <c r="O29" s="67">
        <f t="shared" si="2"/>
        <v>3406.6725000000001</v>
      </c>
      <c r="P29" s="74">
        <f t="shared" si="3"/>
        <v>37473.397499999999</v>
      </c>
    </row>
    <row r="30" spans="1:16" ht="12.75" customHeight="1">
      <c r="A30" s="70"/>
      <c r="B30" s="30" t="s">
        <v>142</v>
      </c>
      <c r="C30" s="30" t="s">
        <v>98</v>
      </c>
      <c r="D30" s="30" t="s">
        <v>36</v>
      </c>
      <c r="E30" s="30" t="s">
        <v>57</v>
      </c>
      <c r="F30" s="30"/>
      <c r="G30" s="118">
        <v>17697</v>
      </c>
      <c r="H30" s="71">
        <v>2.77</v>
      </c>
      <c r="I30" s="67">
        <f t="shared" si="4"/>
        <v>49020.69</v>
      </c>
      <c r="J30" s="30"/>
      <c r="K30" s="73">
        <v>0.83</v>
      </c>
      <c r="L30" s="67">
        <f t="shared" si="0"/>
        <v>40687.172700000003</v>
      </c>
      <c r="M30" s="67"/>
      <c r="N30" s="67"/>
      <c r="O30" s="67">
        <f t="shared" si="2"/>
        <v>4068.7172700000006</v>
      </c>
      <c r="P30" s="74">
        <f t="shared" si="3"/>
        <v>44755.889970000004</v>
      </c>
    </row>
    <row r="31" spans="1:16" ht="12.75" customHeight="1">
      <c r="A31" s="30"/>
      <c r="B31" s="30" t="s">
        <v>113</v>
      </c>
      <c r="C31" s="30" t="s">
        <v>112</v>
      </c>
      <c r="D31" s="30" t="s">
        <v>36</v>
      </c>
      <c r="E31" s="72" t="s">
        <v>57</v>
      </c>
      <c r="F31" s="75"/>
      <c r="G31" s="118">
        <v>17697</v>
      </c>
      <c r="H31" s="30">
        <v>2.77</v>
      </c>
      <c r="I31" s="67">
        <f t="shared" si="4"/>
        <v>49020.69</v>
      </c>
      <c r="J31" s="30"/>
      <c r="K31" s="30">
        <v>0.83</v>
      </c>
      <c r="L31" s="67">
        <f t="shared" si="0"/>
        <v>40687.172700000003</v>
      </c>
      <c r="M31" s="67"/>
      <c r="N31" s="67"/>
      <c r="O31" s="67">
        <f t="shared" si="2"/>
        <v>4068.7172700000006</v>
      </c>
      <c r="P31" s="74">
        <f t="shared" si="3"/>
        <v>44755.889970000004</v>
      </c>
    </row>
    <row r="32" spans="1:16" s="68" customFormat="1">
      <c r="A32" s="30"/>
      <c r="B32" s="91" t="s">
        <v>59</v>
      </c>
      <c r="C32" s="92"/>
      <c r="D32" s="91" t="s">
        <v>59</v>
      </c>
      <c r="E32" s="91" t="s">
        <v>59</v>
      </c>
      <c r="F32" s="91" t="s">
        <v>59</v>
      </c>
      <c r="G32" s="119"/>
      <c r="H32" s="91"/>
      <c r="I32" s="91" t="s">
        <v>59</v>
      </c>
      <c r="J32" s="93">
        <f>SUM(J15:J24)</f>
        <v>5309</v>
      </c>
      <c r="K32" s="94">
        <f>SUM(K14:K31)</f>
        <v>16.489999999999998</v>
      </c>
      <c r="L32" s="95">
        <f t="shared" ref="L32:P32" si="5">SUM(L14:L31)</f>
        <v>987878.39460000012</v>
      </c>
      <c r="M32" s="95">
        <f t="shared" si="5"/>
        <v>202719.13500000004</v>
      </c>
      <c r="N32" s="95">
        <f t="shared" si="5"/>
        <v>21237</v>
      </c>
      <c r="O32" s="95">
        <f t="shared" si="5"/>
        <v>119059.75296000001</v>
      </c>
      <c r="P32" s="95">
        <f t="shared" si="5"/>
        <v>1336203.2825599997</v>
      </c>
    </row>
    <row r="33" spans="1:16" ht="9.75" customHeight="1">
      <c r="A33" s="33"/>
      <c r="B33" s="33"/>
      <c r="D33" s="33"/>
      <c r="E33" s="33"/>
      <c r="F33" s="33"/>
      <c r="G33" s="120"/>
      <c r="H33" s="33"/>
      <c r="I33" s="33"/>
      <c r="J33" s="11"/>
      <c r="K33" s="23"/>
      <c r="L33" s="11"/>
      <c r="M33" s="11"/>
      <c r="N33" s="11"/>
      <c r="O33" s="34"/>
      <c r="P33" s="11"/>
    </row>
    <row r="34" spans="1:16" s="78" customFormat="1">
      <c r="A34" s="76"/>
      <c r="B34" s="109" t="s">
        <v>129</v>
      </c>
      <c r="C34" s="110"/>
      <c r="D34" s="110"/>
      <c r="E34" s="110"/>
      <c r="F34" s="111"/>
      <c r="G34" s="121"/>
      <c r="H34" s="111"/>
      <c r="I34" s="112"/>
      <c r="J34" s="111" t="s">
        <v>123</v>
      </c>
      <c r="K34" s="113"/>
      <c r="L34" s="77"/>
      <c r="M34" s="77"/>
      <c r="N34" s="77"/>
      <c r="O34" s="77"/>
      <c r="P34" s="77"/>
    </row>
    <row r="35" spans="1:16" s="78" customFormat="1">
      <c r="A35" s="76"/>
      <c r="B35" s="111" t="s">
        <v>104</v>
      </c>
      <c r="C35" s="110"/>
      <c r="D35" s="111"/>
      <c r="E35" s="111"/>
      <c r="F35" s="111"/>
      <c r="G35" s="121"/>
      <c r="H35" s="111"/>
      <c r="I35" s="112"/>
      <c r="J35" s="111" t="s">
        <v>105</v>
      </c>
      <c r="K35" s="113"/>
      <c r="L35" s="77"/>
      <c r="M35" s="77"/>
      <c r="N35" s="77"/>
      <c r="O35" s="77"/>
      <c r="P35" s="77"/>
    </row>
    <row r="36" spans="1:16" s="78" customFormat="1">
      <c r="A36" s="76"/>
      <c r="B36" s="111" t="s">
        <v>89</v>
      </c>
      <c r="C36" s="110"/>
      <c r="D36" s="111"/>
      <c r="E36" s="111"/>
      <c r="F36" s="111"/>
      <c r="G36" s="121"/>
      <c r="H36" s="111"/>
      <c r="I36" s="112"/>
      <c r="J36" s="111" t="s">
        <v>145</v>
      </c>
      <c r="K36" s="113"/>
      <c r="L36" s="77"/>
      <c r="M36" s="77"/>
      <c r="N36" s="77"/>
      <c r="O36" s="77"/>
      <c r="P36" s="77"/>
    </row>
    <row r="37" spans="1:16">
      <c r="A37" s="33"/>
      <c r="B37" s="35"/>
      <c r="C37" s="11"/>
      <c r="D37" s="28"/>
      <c r="E37" s="36"/>
      <c r="F37" s="28"/>
      <c r="G37" s="122"/>
      <c r="H37" s="28"/>
      <c r="I37" s="33"/>
      <c r="J37" s="35"/>
      <c r="K37" s="23"/>
      <c r="L37" s="11"/>
      <c r="M37" s="11"/>
      <c r="N37" s="11"/>
      <c r="O37" s="11"/>
      <c r="P37" s="11"/>
    </row>
    <row r="38" spans="1:16">
      <c r="A38" s="33"/>
      <c r="C38" s="11"/>
      <c r="D38" s="11"/>
      <c r="E38" s="11"/>
      <c r="F38" s="11"/>
      <c r="G38" s="115"/>
      <c r="H38" s="11"/>
      <c r="I38" s="11"/>
      <c r="K38" s="23"/>
      <c r="L38" s="11"/>
      <c r="M38" s="11"/>
      <c r="N38" s="11"/>
      <c r="O38" s="11"/>
      <c r="P38" s="11"/>
    </row>
    <row r="39" spans="1:16">
      <c r="A39" s="33"/>
      <c r="B39" s="35"/>
      <c r="C39" s="35"/>
      <c r="D39" s="11"/>
      <c r="E39" s="11"/>
      <c r="F39" s="11"/>
      <c r="G39" s="115"/>
      <c r="H39" s="11"/>
      <c r="I39" s="11"/>
      <c r="J39" s="35"/>
      <c r="K39" s="23"/>
      <c r="L39" s="11"/>
      <c r="M39" s="11"/>
      <c r="N39" s="11"/>
      <c r="O39" s="11"/>
      <c r="P39" s="11"/>
    </row>
    <row r="40" spans="1:16">
      <c r="A40" s="35"/>
      <c r="B40" s="35"/>
      <c r="C40" s="35"/>
      <c r="D40" s="35"/>
      <c r="E40" s="35"/>
      <c r="F40" s="35"/>
      <c r="G40" s="123"/>
      <c r="H40" s="35"/>
      <c r="I40" s="35"/>
      <c r="J40" s="35"/>
      <c r="K40" s="35"/>
      <c r="L40" s="35"/>
      <c r="M40" s="35"/>
      <c r="N40" s="35"/>
      <c r="O40" s="35"/>
      <c r="P40" s="35"/>
    </row>
    <row r="41" spans="1:16">
      <c r="A41" s="35"/>
      <c r="B41" s="35"/>
      <c r="C41" s="35"/>
      <c r="D41" s="35"/>
      <c r="E41" s="35"/>
      <c r="F41" s="35"/>
      <c r="G41" s="123"/>
      <c r="H41" s="35"/>
      <c r="I41" s="35"/>
      <c r="J41" s="35"/>
      <c r="K41" s="35"/>
      <c r="L41" s="35"/>
      <c r="M41" s="35"/>
      <c r="N41" s="35"/>
      <c r="O41" s="35"/>
      <c r="P41" s="35"/>
    </row>
  </sheetData>
  <mergeCells count="14">
    <mergeCell ref="P11:P13"/>
    <mergeCell ref="C5:K5"/>
    <mergeCell ref="F8:K8"/>
    <mergeCell ref="D9:O9"/>
    <mergeCell ref="B11:B13"/>
    <mergeCell ref="D11:D13"/>
    <mergeCell ref="G11:G13"/>
    <mergeCell ref="H11:H13"/>
    <mergeCell ref="J11:J13"/>
    <mergeCell ref="K11:K13"/>
    <mergeCell ref="L11:L13"/>
    <mergeCell ref="M11:M13"/>
    <mergeCell ref="N11:N13"/>
    <mergeCell ref="O11:O13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200" verticalDpi="200" r:id="rId1"/>
  <colBreaks count="1" manualBreakCount="1">
    <brk id="17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ЖСШ учителя (новый)</vt:lpstr>
      <vt:lpstr>ЖСШ учителя (старый)</vt:lpstr>
      <vt:lpstr>ЖСШ восп (новый)</vt:lpstr>
      <vt:lpstr>ЖСШ восп (старый)</vt:lpstr>
      <vt:lpstr>учебно вспомогат (новый)</vt:lpstr>
      <vt:lpstr>учебно вспомогат (старый)</vt:lpstr>
      <vt:lpstr>'ЖСШ учителя (новый)'!Заголовки_для_печати</vt:lpstr>
      <vt:lpstr>'ЖСШ учителя (старый)'!Заголовки_для_печати</vt:lpstr>
      <vt:lpstr>'ЖСШ восп (новый)'!Область_печати</vt:lpstr>
      <vt:lpstr>'ЖСШ восп (старый)'!Область_печати</vt:lpstr>
      <vt:lpstr>'ЖСШ учителя (новый)'!Область_печати</vt:lpstr>
      <vt:lpstr>'ЖСШ учителя (старый)'!Область_печати</vt:lpstr>
      <vt:lpstr>'учебно вспомогат (новый)'!Область_печати</vt:lpstr>
      <vt:lpstr>'учебно вспомогат (старый)'!Область_печати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XTreme.ws</cp:lastModifiedBy>
  <cp:lastPrinted>2019-09-19T06:00:45Z</cp:lastPrinted>
  <dcterms:created xsi:type="dcterms:W3CDTF">2017-09-08T10:12:53Z</dcterms:created>
  <dcterms:modified xsi:type="dcterms:W3CDTF">2019-10-17T13:50:23Z</dcterms:modified>
</cp:coreProperties>
</file>