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210" activeTab="1"/>
  </bookViews>
  <sheets>
    <sheet name="д.творч" sheetId="1" r:id="rId1"/>
    <sheet name="д.творч (старый1)" sheetId="2" r:id="rId2"/>
    <sheet name="Лист2" sheetId="3" r:id="rId3"/>
  </sheets>
  <definedNames>
    <definedName name="_xlnm.Print_Area" localSheetId="0">'д.творч'!$A$1:$T$38</definedName>
  </definedNames>
  <calcPr fullCalcOnLoad="1"/>
</workbook>
</file>

<file path=xl/sharedStrings.xml><?xml version="1.0" encoding="utf-8"?>
<sst xmlns="http://schemas.openxmlformats.org/spreadsheetml/2006/main" count="260" uniqueCount="75">
  <si>
    <t>14,0,0</t>
  </si>
  <si>
    <t>4,0,0</t>
  </si>
  <si>
    <t>бдо</t>
  </si>
  <si>
    <t>23,0,0</t>
  </si>
  <si>
    <t>6,0,0</t>
  </si>
  <si>
    <t>0,0,0</t>
  </si>
  <si>
    <t>англиский</t>
  </si>
  <si>
    <t>кол-во групп</t>
  </si>
  <si>
    <t>Утверждаю:</t>
  </si>
  <si>
    <t xml:space="preserve">            Т А Р И Ф И К А Ц И О Н Н Ы Й    С П И С О К </t>
  </si>
  <si>
    <t xml:space="preserve">         п о  Д О М У   Т В О Р Ч Е С Т В А   </t>
  </si>
  <si>
    <t>наименование кружка</t>
  </si>
  <si>
    <t>кол-во учащихся</t>
  </si>
  <si>
    <t>G по 41 инструкции</t>
  </si>
  <si>
    <t>должностная ставка</t>
  </si>
  <si>
    <t>пед ставки</t>
  </si>
  <si>
    <t>зарплата за часы</t>
  </si>
  <si>
    <t xml:space="preserve">итого в  месяц </t>
  </si>
  <si>
    <t>итого в год  (тыс.тенге)</t>
  </si>
  <si>
    <t>вязание</t>
  </si>
  <si>
    <t>к-во ед</t>
  </si>
  <si>
    <t>вокал</t>
  </si>
  <si>
    <t>Экономист</t>
  </si>
  <si>
    <t>категория</t>
  </si>
  <si>
    <t>кол-во часов</t>
  </si>
  <si>
    <t>сельские</t>
  </si>
  <si>
    <t>первая</t>
  </si>
  <si>
    <t>х</t>
  </si>
  <si>
    <t>стаж</t>
  </si>
  <si>
    <t>высшее</t>
  </si>
  <si>
    <t>1,0,0</t>
  </si>
  <si>
    <t>Гл.бухгалтер</t>
  </si>
  <si>
    <t>образование</t>
  </si>
  <si>
    <t>нед.нагр</t>
  </si>
  <si>
    <t>б/к</t>
  </si>
  <si>
    <t>среднее</t>
  </si>
  <si>
    <t xml:space="preserve">Руководитель ГУ ОО _____________________         </t>
  </si>
  <si>
    <t>10% надбавка</t>
  </si>
  <si>
    <t xml:space="preserve">ИЗО </t>
  </si>
  <si>
    <t>№ п.п</t>
  </si>
  <si>
    <t>танцевальный</t>
  </si>
  <si>
    <t>зам. Директора</t>
  </si>
  <si>
    <t>Дускулова Г.Ч.</t>
  </si>
  <si>
    <t>A1-3</t>
  </si>
  <si>
    <t>A1-3-1</t>
  </si>
  <si>
    <t>B3-2</t>
  </si>
  <si>
    <t>B3-4</t>
  </si>
  <si>
    <t>Каргулова Т.Б</t>
  </si>
  <si>
    <t>за работу диз.сред</t>
  </si>
  <si>
    <t>1-разр</t>
  </si>
  <si>
    <t>B3-3</t>
  </si>
  <si>
    <t>Вторая</t>
  </si>
  <si>
    <t>театр</t>
  </si>
  <si>
    <t>робототехника</t>
  </si>
  <si>
    <t>роботатехника</t>
  </si>
  <si>
    <t>и.о. директора</t>
  </si>
  <si>
    <t>өркен театр</t>
  </si>
  <si>
    <t>тоғызқұмалақ</t>
  </si>
  <si>
    <t>Коэффициент</t>
  </si>
  <si>
    <t>12,2,0</t>
  </si>
  <si>
    <t>18,9,0</t>
  </si>
  <si>
    <t>эколог</t>
  </si>
  <si>
    <t>В4-4</t>
  </si>
  <si>
    <t>на 01.09.2019</t>
  </si>
  <si>
    <t>И.о. директора</t>
  </si>
  <si>
    <t>Балтабай Д.С.</t>
  </si>
  <si>
    <t>Оспанова Т.Б.</t>
  </si>
  <si>
    <t>_______________________________2019г</t>
  </si>
  <si>
    <t>английский</t>
  </si>
  <si>
    <t>домбра</t>
  </si>
  <si>
    <t>Вокал</t>
  </si>
  <si>
    <t xml:space="preserve">шебер колдар </t>
  </si>
  <si>
    <t>0,0,1</t>
  </si>
  <si>
    <t>0,0,2</t>
  </si>
  <si>
    <t>0,0,3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</si>
</sst>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98" zoomScaleSheetLayoutView="98" zoomScalePageLayoutView="0" workbookViewId="0" topLeftCell="A5">
      <selection activeCell="B5" sqref="B1:B16384"/>
    </sheetView>
  </sheetViews>
  <sheetFormatPr defaultColWidth="9.00390625" defaultRowHeight="12.75"/>
  <cols>
    <col min="1" max="1" width="3.875" style="0" customWidth="1"/>
    <col min="2" max="2" width="14.625" style="0" customWidth="1"/>
    <col min="3" max="3" width="6.125" style="20" customWidth="1"/>
    <col min="4" max="4" width="5.875" style="20" customWidth="1"/>
    <col min="5" max="5" width="8.00390625" style="0" customWidth="1"/>
    <col min="6" max="6" width="6.00390625" style="0" customWidth="1"/>
    <col min="7" max="7" width="7.75390625" style="0" customWidth="1"/>
    <col min="8" max="8" width="6.25390625" style="0" customWidth="1"/>
    <col min="9" max="9" width="5.00390625" style="20" customWidth="1"/>
    <col min="10" max="10" width="5.875" style="20" customWidth="1"/>
    <col min="11" max="11" width="6.75390625" style="0" customWidth="1"/>
    <col min="12" max="12" width="7.75390625" style="0" customWidth="1"/>
    <col min="13" max="13" width="7.25390625" style="0" customWidth="1"/>
    <col min="14" max="14" width="5.875" style="0" customWidth="1"/>
    <col min="15" max="15" width="9.625" style="0" customWidth="1"/>
    <col min="16" max="16" width="9.125" style="0" customWidth="1"/>
    <col min="17" max="17" width="6.75390625" style="0" customWidth="1"/>
    <col min="18" max="18" width="8.25390625" style="0" customWidth="1"/>
    <col min="19" max="19" width="9.75390625" style="0" customWidth="1"/>
    <col min="20" max="20" width="8.25390625" style="0" customWidth="1"/>
    <col min="21" max="21" width="7.125" style="0" customWidth="1"/>
  </cols>
  <sheetData>
    <row r="1" spans="3:14" s="28" customFormat="1" ht="12.75">
      <c r="C1" s="29"/>
      <c r="D1" s="29"/>
      <c r="I1" s="29"/>
      <c r="J1" s="29"/>
      <c r="N1" s="28" t="s">
        <v>8</v>
      </c>
    </row>
    <row r="2" spans="3:19" s="28" customFormat="1" ht="12.75">
      <c r="C2" s="29"/>
      <c r="D2" s="29"/>
      <c r="I2" s="29"/>
      <c r="J2" s="29"/>
      <c r="N2" s="28" t="s">
        <v>36</v>
      </c>
      <c r="S2" s="28" t="s">
        <v>42</v>
      </c>
    </row>
    <row r="3" spans="3:21" s="28" customFormat="1" ht="12.75">
      <c r="C3" s="29"/>
      <c r="D3" s="29"/>
      <c r="I3" s="29"/>
      <c r="J3" s="29"/>
      <c r="N3" s="42" t="s">
        <v>67</v>
      </c>
      <c r="O3" s="42"/>
      <c r="P3" s="42"/>
      <c r="Q3" s="42"/>
      <c r="R3" s="42"/>
      <c r="S3" s="42"/>
      <c r="T3" s="42"/>
      <c r="U3" s="34"/>
    </row>
    <row r="5" spans="2:7" ht="12.75">
      <c r="B5" s="8" t="s">
        <v>9</v>
      </c>
      <c r="E5" s="8"/>
      <c r="F5" s="8"/>
      <c r="G5" s="8"/>
    </row>
    <row r="6" spans="2:7" ht="12.75">
      <c r="B6" s="41" t="s">
        <v>10</v>
      </c>
      <c r="C6" s="41"/>
      <c r="D6" s="41"/>
      <c r="E6" s="41"/>
      <c r="F6" s="41"/>
      <c r="G6" s="41"/>
    </row>
    <row r="7" spans="2:7" ht="12.75">
      <c r="B7" s="40" t="s">
        <v>63</v>
      </c>
      <c r="C7" s="40"/>
      <c r="D7" s="40"/>
      <c r="E7" s="40"/>
      <c r="F7" s="40"/>
      <c r="G7" s="40"/>
    </row>
    <row r="8" spans="2:7" ht="13.5" thickBot="1">
      <c r="B8" s="13"/>
      <c r="C8" s="13"/>
      <c r="D8" s="13"/>
      <c r="E8" s="13"/>
      <c r="F8" s="13"/>
      <c r="G8" s="13"/>
    </row>
    <row r="9" spans="1:21" s="28" customFormat="1" ht="66" customHeight="1" thickBot="1">
      <c r="A9" s="30" t="s">
        <v>39</v>
      </c>
      <c r="B9" s="31" t="s">
        <v>11</v>
      </c>
      <c r="C9" s="31" t="s">
        <v>7</v>
      </c>
      <c r="D9" s="31" t="s">
        <v>12</v>
      </c>
      <c r="E9" s="31" t="s">
        <v>32</v>
      </c>
      <c r="F9" s="31" t="s">
        <v>28</v>
      </c>
      <c r="G9" s="31" t="s">
        <v>23</v>
      </c>
      <c r="H9" s="31" t="s">
        <v>2</v>
      </c>
      <c r="I9" s="31" t="s">
        <v>33</v>
      </c>
      <c r="J9" s="31" t="s">
        <v>58</v>
      </c>
      <c r="K9" s="31" t="s">
        <v>13</v>
      </c>
      <c r="L9" s="31" t="s">
        <v>14</v>
      </c>
      <c r="M9" s="31" t="s">
        <v>15</v>
      </c>
      <c r="N9" s="31" t="s">
        <v>24</v>
      </c>
      <c r="O9" s="31" t="s">
        <v>16</v>
      </c>
      <c r="P9" s="31" t="s">
        <v>25</v>
      </c>
      <c r="Q9" s="31" t="s">
        <v>48</v>
      </c>
      <c r="R9" s="31" t="s">
        <v>37</v>
      </c>
      <c r="S9" s="31" t="s">
        <v>17</v>
      </c>
      <c r="T9" s="32" t="s">
        <v>18</v>
      </c>
      <c r="U9" s="33"/>
    </row>
    <row r="10" spans="1:21" ht="12.75">
      <c r="A10" s="1">
        <v>1</v>
      </c>
      <c r="B10" s="3" t="s">
        <v>55</v>
      </c>
      <c r="C10" s="21"/>
      <c r="D10" s="21"/>
      <c r="E10" s="3" t="s">
        <v>29</v>
      </c>
      <c r="F10" s="14" t="s">
        <v>30</v>
      </c>
      <c r="G10" s="1" t="s">
        <v>34</v>
      </c>
      <c r="H10" s="3">
        <v>17697</v>
      </c>
      <c r="I10" s="21">
        <v>18</v>
      </c>
      <c r="J10" s="21">
        <v>5.13</v>
      </c>
      <c r="K10" s="3" t="s">
        <v>43</v>
      </c>
      <c r="L10" s="10">
        <f>H10*J10</f>
        <v>90785.61</v>
      </c>
      <c r="M10" s="3">
        <v>1</v>
      </c>
      <c r="N10" s="3"/>
      <c r="O10" s="10">
        <f>L10</f>
        <v>90785.61</v>
      </c>
      <c r="P10" s="10">
        <f>O10*25%</f>
        <v>22696.4025</v>
      </c>
      <c r="Q10" s="3"/>
      <c r="R10" s="10">
        <f>(O10+P10)*10%</f>
        <v>11348.20125</v>
      </c>
      <c r="S10" s="10">
        <f>O10+P10+Q10+R10</f>
        <v>124830.21375</v>
      </c>
      <c r="T10" s="10">
        <f>(S10*12)/1000</f>
        <v>1497.962565</v>
      </c>
      <c r="U10" s="19">
        <f>O10+P10</f>
        <v>113482.0125</v>
      </c>
    </row>
    <row r="11" spans="1:21" ht="12.75">
      <c r="A11" s="1"/>
      <c r="B11" s="3" t="s">
        <v>68</v>
      </c>
      <c r="C11" s="21"/>
      <c r="D11" s="21"/>
      <c r="E11" s="3" t="s">
        <v>29</v>
      </c>
      <c r="F11" s="14" t="s">
        <v>30</v>
      </c>
      <c r="G11" s="1" t="s">
        <v>34</v>
      </c>
      <c r="H11" s="3">
        <v>17697</v>
      </c>
      <c r="I11" s="21">
        <v>18</v>
      </c>
      <c r="J11" s="21">
        <v>3.58</v>
      </c>
      <c r="K11" s="9" t="s">
        <v>46</v>
      </c>
      <c r="L11" s="10">
        <f>H11*J11</f>
        <v>63355.26</v>
      </c>
      <c r="M11" s="26">
        <f aca="true" t="shared" si="0" ref="M11:M26">1/18*N11</f>
        <v>0.4444444444444444</v>
      </c>
      <c r="N11" s="3">
        <v>8</v>
      </c>
      <c r="O11" s="7">
        <f>(L11/18)*N11</f>
        <v>28157.893333333333</v>
      </c>
      <c r="P11" s="10">
        <f>O11*25%</f>
        <v>7039.473333333333</v>
      </c>
      <c r="Q11" s="3"/>
      <c r="R11" s="10">
        <f>(O11+P11)*10%</f>
        <v>3519.736666666667</v>
      </c>
      <c r="S11" s="10">
        <f>O11+P11+Q11+R11</f>
        <v>38717.10333333333</v>
      </c>
      <c r="T11" s="10">
        <f>(S11*12)/1000</f>
        <v>464.60524</v>
      </c>
      <c r="U11" s="19"/>
    </row>
    <row r="12" spans="1:21" ht="12.75">
      <c r="A12" s="1">
        <v>2</v>
      </c>
      <c r="B12" s="1" t="s">
        <v>41</v>
      </c>
      <c r="C12" s="22"/>
      <c r="D12" s="22"/>
      <c r="E12" s="1" t="s">
        <v>29</v>
      </c>
      <c r="F12" s="6" t="s">
        <v>0</v>
      </c>
      <c r="G12" s="1" t="s">
        <v>34</v>
      </c>
      <c r="H12" s="1">
        <v>17697</v>
      </c>
      <c r="I12" s="22">
        <v>18</v>
      </c>
      <c r="J12" s="21">
        <v>5.72</v>
      </c>
      <c r="K12" s="3" t="s">
        <v>44</v>
      </c>
      <c r="L12" s="10">
        <f>H12*J12</f>
        <v>101226.84</v>
      </c>
      <c r="M12" s="3">
        <v>1</v>
      </c>
      <c r="N12" s="1"/>
      <c r="O12" s="7">
        <f>L12</f>
        <v>101226.84</v>
      </c>
      <c r="P12" s="10">
        <f aca="true" t="shared" si="1" ref="P12:P22">O12*25%</f>
        <v>25306.71</v>
      </c>
      <c r="Q12" s="1"/>
      <c r="R12" s="10">
        <f aca="true" t="shared" si="2" ref="R12:R22">(O12+P12)*10%</f>
        <v>12653.355</v>
      </c>
      <c r="S12" s="10">
        <f aca="true" t="shared" si="3" ref="S12:S22">O12+P12+Q12+R12</f>
        <v>139186.905</v>
      </c>
      <c r="T12" s="10">
        <f aca="true" t="shared" si="4" ref="T12:T22">(S12*12)/1000</f>
        <v>1670.2428599999998</v>
      </c>
      <c r="U12" s="19">
        <f aca="true" t="shared" si="5" ref="U12:U26">O12+P12</f>
        <v>126533.54999999999</v>
      </c>
    </row>
    <row r="13" spans="1:21" ht="12.75">
      <c r="A13" s="1"/>
      <c r="B13" s="1" t="s">
        <v>56</v>
      </c>
      <c r="C13" s="22">
        <v>2</v>
      </c>
      <c r="D13" s="22">
        <v>30</v>
      </c>
      <c r="E13" s="1" t="s">
        <v>29</v>
      </c>
      <c r="F13" s="15" t="s">
        <v>0</v>
      </c>
      <c r="G13" s="1" t="s">
        <v>26</v>
      </c>
      <c r="H13" s="1">
        <v>17697</v>
      </c>
      <c r="I13" s="22">
        <v>18</v>
      </c>
      <c r="J13" s="22">
        <v>4.3</v>
      </c>
      <c r="K13" s="1" t="s">
        <v>45</v>
      </c>
      <c r="L13" s="10">
        <f>H13*J13</f>
        <v>76097.09999999999</v>
      </c>
      <c r="M13" s="26">
        <f t="shared" si="0"/>
        <v>0.4444444444444444</v>
      </c>
      <c r="N13" s="1">
        <v>8</v>
      </c>
      <c r="O13" s="7">
        <f>(L13/18)*N13</f>
        <v>33820.93333333333</v>
      </c>
      <c r="P13" s="10">
        <f t="shared" si="1"/>
        <v>8455.233333333332</v>
      </c>
      <c r="Q13" s="1"/>
      <c r="R13" s="10">
        <f t="shared" si="2"/>
        <v>4227.616666666666</v>
      </c>
      <c r="S13" s="10">
        <f>O13+P13+Q13+R13</f>
        <v>46503.783333333326</v>
      </c>
      <c r="T13" s="10">
        <f t="shared" si="4"/>
        <v>558.0453999999999</v>
      </c>
      <c r="U13" s="19"/>
    </row>
    <row r="14" spans="1:21" ht="12.75">
      <c r="A14" s="1">
        <v>3</v>
      </c>
      <c r="B14" s="1" t="s">
        <v>38</v>
      </c>
      <c r="C14" s="22">
        <v>2</v>
      </c>
      <c r="D14" s="22">
        <v>30</v>
      </c>
      <c r="E14" s="1" t="s">
        <v>29</v>
      </c>
      <c r="F14" s="6" t="s">
        <v>3</v>
      </c>
      <c r="G14" s="1" t="s">
        <v>26</v>
      </c>
      <c r="H14" s="1">
        <v>17697</v>
      </c>
      <c r="I14" s="22">
        <v>18</v>
      </c>
      <c r="J14" s="22">
        <v>4.44</v>
      </c>
      <c r="K14" s="1" t="s">
        <v>45</v>
      </c>
      <c r="L14" s="10">
        <f aca="true" t="shared" si="6" ref="L14:L26">H14*J14</f>
        <v>78574.68000000001</v>
      </c>
      <c r="M14" s="26">
        <f t="shared" si="0"/>
        <v>0.4444444444444444</v>
      </c>
      <c r="N14" s="1">
        <v>8</v>
      </c>
      <c r="O14" s="7">
        <f>(L14/18)*N14</f>
        <v>34922.08</v>
      </c>
      <c r="P14" s="10">
        <f t="shared" si="1"/>
        <v>8730.52</v>
      </c>
      <c r="Q14" s="1"/>
      <c r="R14" s="10">
        <f t="shared" si="2"/>
        <v>4365.260000000001</v>
      </c>
      <c r="S14" s="10">
        <f t="shared" si="3"/>
        <v>48017.86000000001</v>
      </c>
      <c r="T14" s="10">
        <f t="shared" si="4"/>
        <v>576.21432</v>
      </c>
      <c r="U14" s="19"/>
    </row>
    <row r="15" spans="1:21" ht="12.75">
      <c r="A15" s="1">
        <v>4</v>
      </c>
      <c r="B15" s="1" t="s">
        <v>21</v>
      </c>
      <c r="C15" s="22">
        <v>3</v>
      </c>
      <c r="D15" s="22">
        <v>45</v>
      </c>
      <c r="E15" s="1" t="s">
        <v>29</v>
      </c>
      <c r="F15" s="6" t="s">
        <v>59</v>
      </c>
      <c r="G15" s="1" t="s">
        <v>51</v>
      </c>
      <c r="H15" s="1">
        <v>17697</v>
      </c>
      <c r="I15" s="22">
        <v>18</v>
      </c>
      <c r="J15" s="22">
        <v>4.21</v>
      </c>
      <c r="K15" s="1" t="s">
        <v>50</v>
      </c>
      <c r="L15" s="10">
        <f t="shared" si="6"/>
        <v>74504.37</v>
      </c>
      <c r="M15" s="26">
        <f t="shared" si="0"/>
        <v>0.6666666666666666</v>
      </c>
      <c r="N15" s="1">
        <v>12</v>
      </c>
      <c r="O15" s="7">
        <f aca="true" t="shared" si="7" ref="O15:O22">(L15/18)*N15</f>
        <v>49669.579999999994</v>
      </c>
      <c r="P15" s="10">
        <f t="shared" si="1"/>
        <v>12417.394999999999</v>
      </c>
      <c r="Q15" s="1"/>
      <c r="R15" s="10">
        <f t="shared" si="2"/>
        <v>6208.697499999999</v>
      </c>
      <c r="S15" s="10">
        <f t="shared" si="3"/>
        <v>68295.67249999999</v>
      </c>
      <c r="T15" s="10">
        <f t="shared" si="4"/>
        <v>819.5480699999998</v>
      </c>
      <c r="U15" s="19">
        <f t="shared" si="5"/>
        <v>62086.97499999999</v>
      </c>
    </row>
    <row r="16" spans="1:21" ht="12.75">
      <c r="A16" s="1">
        <v>5</v>
      </c>
      <c r="B16" s="1" t="s">
        <v>40</v>
      </c>
      <c r="C16" s="22">
        <v>2</v>
      </c>
      <c r="D16" s="22">
        <v>30</v>
      </c>
      <c r="E16" s="1" t="s">
        <v>29</v>
      </c>
      <c r="F16" s="6" t="s">
        <v>1</v>
      </c>
      <c r="G16" s="1" t="s">
        <v>34</v>
      </c>
      <c r="H16" s="1">
        <v>17697</v>
      </c>
      <c r="I16" s="22">
        <v>18</v>
      </c>
      <c r="J16" s="22">
        <v>3.71</v>
      </c>
      <c r="K16" s="9" t="s">
        <v>46</v>
      </c>
      <c r="L16" s="10">
        <f t="shared" si="6"/>
        <v>65655.87</v>
      </c>
      <c r="M16" s="26">
        <f t="shared" si="0"/>
        <v>0.4444444444444444</v>
      </c>
      <c r="N16" s="1">
        <v>8</v>
      </c>
      <c r="O16" s="7">
        <f t="shared" si="7"/>
        <v>29180.386666666665</v>
      </c>
      <c r="P16" s="10">
        <f t="shared" si="1"/>
        <v>7295.096666666666</v>
      </c>
      <c r="Q16" s="1"/>
      <c r="R16" s="10">
        <f t="shared" si="2"/>
        <v>3647.548333333333</v>
      </c>
      <c r="S16" s="10">
        <f t="shared" si="3"/>
        <v>40123.03166666666</v>
      </c>
      <c r="T16" s="10">
        <f t="shared" si="4"/>
        <v>481.47637999999995</v>
      </c>
      <c r="U16" s="19">
        <f t="shared" si="5"/>
        <v>36475.48333333333</v>
      </c>
    </row>
    <row r="17" spans="1:21" ht="12.75">
      <c r="A17" s="1"/>
      <c r="B17" s="1" t="s">
        <v>6</v>
      </c>
      <c r="C17" s="22">
        <v>2</v>
      </c>
      <c r="D17" s="22">
        <v>30</v>
      </c>
      <c r="E17" s="1" t="s">
        <v>29</v>
      </c>
      <c r="F17" s="15" t="s">
        <v>1</v>
      </c>
      <c r="G17" s="9" t="s">
        <v>34</v>
      </c>
      <c r="H17" s="9">
        <v>17697</v>
      </c>
      <c r="I17" s="23">
        <v>18</v>
      </c>
      <c r="J17" s="23">
        <v>3.71</v>
      </c>
      <c r="K17" s="9" t="s">
        <v>46</v>
      </c>
      <c r="L17" s="10">
        <f>H17*J17</f>
        <v>65655.87</v>
      </c>
      <c r="M17" s="26">
        <f t="shared" si="0"/>
        <v>0.4444444444444444</v>
      </c>
      <c r="N17" s="9">
        <v>8</v>
      </c>
      <c r="O17" s="16">
        <f>(L17/18)*N17</f>
        <v>29180.386666666665</v>
      </c>
      <c r="P17" s="10">
        <f t="shared" si="1"/>
        <v>7295.096666666666</v>
      </c>
      <c r="Q17" s="9"/>
      <c r="R17" s="10">
        <f t="shared" si="2"/>
        <v>3647.548333333333</v>
      </c>
      <c r="S17" s="10">
        <f>O17+P17+Q17+R17</f>
        <v>40123.03166666666</v>
      </c>
      <c r="T17" s="10">
        <f t="shared" si="4"/>
        <v>481.47637999999995</v>
      </c>
      <c r="U17" s="19">
        <f t="shared" si="5"/>
        <v>36475.48333333333</v>
      </c>
    </row>
    <row r="18" spans="1:21" ht="12.75">
      <c r="A18" s="1">
        <v>6</v>
      </c>
      <c r="B18" s="1" t="s">
        <v>19</v>
      </c>
      <c r="C18" s="22">
        <v>4</v>
      </c>
      <c r="D18" s="22">
        <v>43</v>
      </c>
      <c r="E18" s="1" t="s">
        <v>29</v>
      </c>
      <c r="F18" s="6" t="s">
        <v>60</v>
      </c>
      <c r="G18" s="1" t="s">
        <v>26</v>
      </c>
      <c r="H18" s="1">
        <v>17697</v>
      </c>
      <c r="I18" s="22">
        <v>18</v>
      </c>
      <c r="J18" s="22">
        <v>4.37</v>
      </c>
      <c r="K18" s="1" t="s">
        <v>45</v>
      </c>
      <c r="L18" s="10">
        <f t="shared" si="6"/>
        <v>77335.89</v>
      </c>
      <c r="M18" s="26">
        <f t="shared" si="0"/>
        <v>1.4444444444444444</v>
      </c>
      <c r="N18" s="1">
        <v>26</v>
      </c>
      <c r="O18" s="7">
        <f t="shared" si="7"/>
        <v>111707.39666666667</v>
      </c>
      <c r="P18" s="10">
        <f t="shared" si="1"/>
        <v>27926.849166666667</v>
      </c>
      <c r="Q18" s="1"/>
      <c r="R18" s="10">
        <f t="shared" si="2"/>
        <v>13963.424583333335</v>
      </c>
      <c r="S18" s="10">
        <f t="shared" si="3"/>
        <v>153597.6704166667</v>
      </c>
      <c r="T18" s="10">
        <f t="shared" si="4"/>
        <v>1843.1720450000005</v>
      </c>
      <c r="U18" s="19">
        <f t="shared" si="5"/>
        <v>139634.24583333335</v>
      </c>
    </row>
    <row r="19" spans="1:21" ht="12.75">
      <c r="A19" s="1">
        <v>7</v>
      </c>
      <c r="B19" s="1" t="s">
        <v>54</v>
      </c>
      <c r="C19" s="22">
        <v>4</v>
      </c>
      <c r="D19" s="22">
        <v>51</v>
      </c>
      <c r="E19" s="1" t="s">
        <v>29</v>
      </c>
      <c r="F19" s="15" t="s">
        <v>30</v>
      </c>
      <c r="G19" s="1" t="s">
        <v>34</v>
      </c>
      <c r="H19" s="1">
        <v>17697</v>
      </c>
      <c r="I19" s="22">
        <v>18</v>
      </c>
      <c r="J19" s="22">
        <v>3.58</v>
      </c>
      <c r="K19" s="1" t="s">
        <v>46</v>
      </c>
      <c r="L19" s="10">
        <f t="shared" si="6"/>
        <v>63355.26</v>
      </c>
      <c r="M19" s="26">
        <f t="shared" si="0"/>
        <v>1.222222222222222</v>
      </c>
      <c r="N19" s="1">
        <v>22</v>
      </c>
      <c r="O19" s="7">
        <f t="shared" si="7"/>
        <v>77434.20666666667</v>
      </c>
      <c r="P19" s="10">
        <f t="shared" si="1"/>
        <v>19358.551666666666</v>
      </c>
      <c r="Q19" s="1"/>
      <c r="R19" s="10">
        <f t="shared" si="2"/>
        <v>9679.275833333333</v>
      </c>
      <c r="S19" s="10">
        <f t="shared" si="3"/>
        <v>106472.03416666666</v>
      </c>
      <c r="T19" s="10">
        <f t="shared" si="4"/>
        <v>1277.6644099999999</v>
      </c>
      <c r="U19" s="19">
        <f t="shared" si="5"/>
        <v>96792.75833333333</v>
      </c>
    </row>
    <row r="20" spans="1:21" ht="12.75">
      <c r="A20" s="1">
        <v>8</v>
      </c>
      <c r="B20" s="1" t="s">
        <v>53</v>
      </c>
      <c r="C20" s="22">
        <v>4</v>
      </c>
      <c r="D20" s="22">
        <v>57</v>
      </c>
      <c r="E20" s="1" t="s">
        <v>29</v>
      </c>
      <c r="F20" s="15" t="s">
        <v>30</v>
      </c>
      <c r="G20" s="1" t="s">
        <v>34</v>
      </c>
      <c r="H20" s="1">
        <v>17697</v>
      </c>
      <c r="I20" s="22">
        <v>18</v>
      </c>
      <c r="J20" s="22">
        <v>3.58</v>
      </c>
      <c r="K20" s="1" t="s">
        <v>46</v>
      </c>
      <c r="L20" s="10">
        <f t="shared" si="6"/>
        <v>63355.26</v>
      </c>
      <c r="M20" s="26">
        <f t="shared" si="0"/>
        <v>1</v>
      </c>
      <c r="N20" s="1">
        <v>18</v>
      </c>
      <c r="O20" s="7">
        <f>(L20/18)*N20</f>
        <v>63355.26</v>
      </c>
      <c r="P20" s="10">
        <f t="shared" si="1"/>
        <v>15838.815</v>
      </c>
      <c r="Q20" s="1"/>
      <c r="R20" s="10">
        <f t="shared" si="2"/>
        <v>7919.4075</v>
      </c>
      <c r="S20" s="10">
        <f>O20+P20+Q20+R20</f>
        <v>87113.4825</v>
      </c>
      <c r="T20" s="10">
        <f t="shared" si="4"/>
        <v>1045.36179</v>
      </c>
      <c r="U20" s="19">
        <f t="shared" si="5"/>
        <v>79194.075</v>
      </c>
    </row>
    <row r="21" spans="1:21" ht="12.75">
      <c r="A21" s="1">
        <v>9</v>
      </c>
      <c r="B21" s="1" t="s">
        <v>57</v>
      </c>
      <c r="C21" s="22">
        <v>1</v>
      </c>
      <c r="D21" s="22">
        <v>15</v>
      </c>
      <c r="E21" s="1" t="s">
        <v>29</v>
      </c>
      <c r="F21" s="15" t="s">
        <v>4</v>
      </c>
      <c r="G21" s="1" t="s">
        <v>34</v>
      </c>
      <c r="H21" s="1">
        <v>17697</v>
      </c>
      <c r="I21" s="22">
        <v>18</v>
      </c>
      <c r="J21" s="22">
        <v>3.78</v>
      </c>
      <c r="K21" s="1" t="s">
        <v>46</v>
      </c>
      <c r="L21" s="10">
        <f t="shared" si="6"/>
        <v>66894.66</v>
      </c>
      <c r="M21" s="26">
        <f t="shared" si="0"/>
        <v>0.2222222222222222</v>
      </c>
      <c r="N21" s="1">
        <v>4</v>
      </c>
      <c r="O21" s="7">
        <f>(L21/18)*N21</f>
        <v>14865.480000000001</v>
      </c>
      <c r="P21" s="10">
        <f t="shared" si="1"/>
        <v>3716.3700000000003</v>
      </c>
      <c r="Q21" s="1"/>
      <c r="R21" s="10">
        <f t="shared" si="2"/>
        <v>1858.1850000000004</v>
      </c>
      <c r="S21" s="10">
        <f>O21+P21+Q21+R21</f>
        <v>20440.035000000003</v>
      </c>
      <c r="T21" s="10">
        <f t="shared" si="4"/>
        <v>245.28042000000005</v>
      </c>
      <c r="U21" s="19"/>
    </row>
    <row r="22" spans="1:21" ht="15" customHeight="1">
      <c r="A22" s="1">
        <v>10</v>
      </c>
      <c r="B22" s="1" t="s">
        <v>52</v>
      </c>
      <c r="C22" s="22">
        <v>3</v>
      </c>
      <c r="D22" s="22">
        <v>45</v>
      </c>
      <c r="E22" s="1" t="s">
        <v>35</v>
      </c>
      <c r="F22" s="15" t="s">
        <v>5</v>
      </c>
      <c r="G22" s="1" t="s">
        <v>34</v>
      </c>
      <c r="H22" s="1">
        <v>17697</v>
      </c>
      <c r="I22" s="22">
        <v>18</v>
      </c>
      <c r="J22" s="22">
        <v>3.32</v>
      </c>
      <c r="K22" s="1" t="s">
        <v>62</v>
      </c>
      <c r="L22" s="1">
        <f t="shared" si="6"/>
        <v>58754.03999999999</v>
      </c>
      <c r="M22" s="26">
        <f t="shared" si="0"/>
        <v>0.6666666666666666</v>
      </c>
      <c r="N22" s="1">
        <v>12</v>
      </c>
      <c r="O22" s="7">
        <f t="shared" si="7"/>
        <v>39169.35999999999</v>
      </c>
      <c r="P22" s="10">
        <f t="shared" si="1"/>
        <v>9792.339999999998</v>
      </c>
      <c r="Q22" s="1"/>
      <c r="R22" s="10">
        <f t="shared" si="2"/>
        <v>4896.169999999999</v>
      </c>
      <c r="S22" s="10">
        <f t="shared" si="3"/>
        <v>53857.86999999999</v>
      </c>
      <c r="T22" s="10">
        <f t="shared" si="4"/>
        <v>646.2944399999998</v>
      </c>
      <c r="U22" s="19">
        <f t="shared" si="5"/>
        <v>48961.69999999999</v>
      </c>
    </row>
    <row r="23" spans="1:21" ht="15" customHeight="1">
      <c r="A23" s="1"/>
      <c r="B23" s="1" t="s">
        <v>61</v>
      </c>
      <c r="C23" s="22">
        <v>1</v>
      </c>
      <c r="D23" s="22">
        <v>15</v>
      </c>
      <c r="E23" s="1" t="s">
        <v>29</v>
      </c>
      <c r="F23" s="15" t="s">
        <v>5</v>
      </c>
      <c r="G23" s="1" t="s">
        <v>34</v>
      </c>
      <c r="H23" s="1">
        <v>17697</v>
      </c>
      <c r="I23" s="22">
        <v>18</v>
      </c>
      <c r="J23" s="22">
        <v>3.52</v>
      </c>
      <c r="K23" s="1" t="s">
        <v>46</v>
      </c>
      <c r="L23" s="7">
        <f>H23*J23</f>
        <v>62293.44</v>
      </c>
      <c r="M23" s="26">
        <f>1/18*N23</f>
        <v>0.2222222222222222</v>
      </c>
      <c r="N23" s="1">
        <v>4</v>
      </c>
      <c r="O23" s="7">
        <f>(L23/18)*N23</f>
        <v>13842.986666666668</v>
      </c>
      <c r="P23" s="10">
        <f>O23*25%</f>
        <v>3460.746666666667</v>
      </c>
      <c r="Q23" s="1"/>
      <c r="R23" s="10">
        <f>(O23+P23)*10%</f>
        <v>1730.3733333333334</v>
      </c>
      <c r="S23" s="10">
        <f>O23+P23+Q23+R23</f>
        <v>19034.106666666667</v>
      </c>
      <c r="T23" s="10">
        <f>(S23*12)/1000</f>
        <v>228.40928</v>
      </c>
      <c r="U23" s="19"/>
    </row>
    <row r="24" spans="1:21" ht="12.75">
      <c r="A24" s="1"/>
      <c r="B24" s="1" t="s">
        <v>70</v>
      </c>
      <c r="C24" s="22"/>
      <c r="D24" s="22"/>
      <c r="E24" s="1" t="s">
        <v>29</v>
      </c>
      <c r="F24" s="15" t="s">
        <v>72</v>
      </c>
      <c r="G24" s="1" t="s">
        <v>34</v>
      </c>
      <c r="H24" s="1">
        <v>17697</v>
      </c>
      <c r="I24" s="22">
        <v>18</v>
      </c>
      <c r="J24" s="22">
        <v>3.52</v>
      </c>
      <c r="K24" s="1" t="s">
        <v>46</v>
      </c>
      <c r="L24" s="1">
        <f t="shared" si="6"/>
        <v>62293.44</v>
      </c>
      <c r="M24" s="26">
        <f>1/18*N24</f>
        <v>0.1111111111111111</v>
      </c>
      <c r="N24" s="1">
        <v>2</v>
      </c>
      <c r="O24" s="7">
        <f>(L24/18)*N24</f>
        <v>6921.493333333334</v>
      </c>
      <c r="P24" s="10">
        <f>O24*25%</f>
        <v>1730.3733333333334</v>
      </c>
      <c r="Q24" s="1"/>
      <c r="R24" s="10">
        <f>(O24+P24)*10%</f>
        <v>865.1866666666667</v>
      </c>
      <c r="S24" s="10">
        <f>O24+P24+Q24+R24</f>
        <v>9517.053333333333</v>
      </c>
      <c r="T24" s="10">
        <f>(S24*12)/1000</f>
        <v>114.20464</v>
      </c>
      <c r="U24" s="19">
        <f t="shared" si="5"/>
        <v>8651.866666666667</v>
      </c>
    </row>
    <row r="25" spans="1:21" ht="12.75">
      <c r="A25" s="1"/>
      <c r="B25" s="1" t="s">
        <v>69</v>
      </c>
      <c r="C25" s="22">
        <v>3</v>
      </c>
      <c r="D25" s="22">
        <v>34</v>
      </c>
      <c r="E25" s="1" t="s">
        <v>29</v>
      </c>
      <c r="F25" s="15" t="s">
        <v>73</v>
      </c>
      <c r="G25" s="1" t="s">
        <v>34</v>
      </c>
      <c r="H25" s="1">
        <v>17697</v>
      </c>
      <c r="I25" s="22">
        <v>18</v>
      </c>
      <c r="J25" s="22">
        <v>3.52</v>
      </c>
      <c r="K25" s="1" t="s">
        <v>46</v>
      </c>
      <c r="L25" s="1">
        <f t="shared" si="6"/>
        <v>62293.44</v>
      </c>
      <c r="M25" s="39">
        <f t="shared" si="0"/>
        <v>1</v>
      </c>
      <c r="N25" s="1">
        <v>18</v>
      </c>
      <c r="O25" s="7">
        <f>(L25/18)*N25</f>
        <v>62293.44</v>
      </c>
      <c r="P25" s="10">
        <f>O25*25%</f>
        <v>15573.36</v>
      </c>
      <c r="Q25" s="1"/>
      <c r="R25" s="10">
        <f>(O25+P25)*10%</f>
        <v>7786.68</v>
      </c>
      <c r="S25" s="10">
        <f>O25+P25+Q25+R25</f>
        <v>85653.48000000001</v>
      </c>
      <c r="T25" s="10">
        <f>(S25*12)/1000</f>
        <v>1027.84176</v>
      </c>
      <c r="U25" s="19">
        <f t="shared" si="5"/>
        <v>77866.8</v>
      </c>
    </row>
    <row r="26" spans="1:21" ht="12.75">
      <c r="A26" s="1"/>
      <c r="B26" s="1" t="s">
        <v>71</v>
      </c>
      <c r="C26" s="22">
        <v>2</v>
      </c>
      <c r="D26" s="22">
        <v>30</v>
      </c>
      <c r="E26" s="1" t="s">
        <v>29</v>
      </c>
      <c r="F26" s="15" t="s">
        <v>74</v>
      </c>
      <c r="G26" s="1" t="s">
        <v>34</v>
      </c>
      <c r="H26" s="1">
        <v>17697</v>
      </c>
      <c r="I26" s="22">
        <v>18</v>
      </c>
      <c r="J26" s="22">
        <v>3.52</v>
      </c>
      <c r="K26" s="1" t="s">
        <v>46</v>
      </c>
      <c r="L26" s="1">
        <f t="shared" si="6"/>
        <v>62293.44</v>
      </c>
      <c r="M26" s="39">
        <f t="shared" si="0"/>
        <v>0.4444444444444444</v>
      </c>
      <c r="N26" s="1">
        <v>8</v>
      </c>
      <c r="O26" s="7">
        <f>(L26/18)*N26</f>
        <v>27685.973333333335</v>
      </c>
      <c r="P26" s="10">
        <f>O26*25%</f>
        <v>6921.493333333334</v>
      </c>
      <c r="Q26" s="1"/>
      <c r="R26" s="10">
        <f>(O26+P26)*10%</f>
        <v>3460.746666666667</v>
      </c>
      <c r="S26" s="10">
        <f>O26+P26+Q26+R26</f>
        <v>38068.21333333333</v>
      </c>
      <c r="T26" s="10">
        <f>(S26*12)/1000</f>
        <v>456.81856</v>
      </c>
      <c r="U26" s="19">
        <f t="shared" si="5"/>
        <v>34607.46666666667</v>
      </c>
    </row>
    <row r="27" spans="1:21" ht="13.5" thickBot="1">
      <c r="A27" s="36"/>
      <c r="B27" s="37"/>
      <c r="C27" s="38">
        <f>SUM(C10:C26)</f>
        <v>33</v>
      </c>
      <c r="D27" s="38">
        <f>SUM(D10:D26)</f>
        <v>455</v>
      </c>
      <c r="E27" s="37"/>
      <c r="F27" s="37"/>
      <c r="G27" s="37"/>
      <c r="H27" s="37"/>
      <c r="I27" s="38"/>
      <c r="J27" s="38"/>
      <c r="K27" s="37"/>
      <c r="L27" s="37"/>
      <c r="M27" s="17">
        <f>SUM(M10:M26)</f>
        <v>11.222222222222221</v>
      </c>
      <c r="N27" s="17">
        <f aca="true" t="shared" si="8" ref="N27:T27">SUM(N10:N26)</f>
        <v>166</v>
      </c>
      <c r="O27" s="27">
        <f t="shared" si="8"/>
        <v>814219.3066666666</v>
      </c>
      <c r="P27" s="27">
        <f t="shared" si="8"/>
        <v>203554.82666666666</v>
      </c>
      <c r="Q27" s="27">
        <f t="shared" si="8"/>
        <v>0</v>
      </c>
      <c r="R27" s="27">
        <f t="shared" si="8"/>
        <v>101777.41333333333</v>
      </c>
      <c r="S27" s="27">
        <f t="shared" si="8"/>
        <v>1119551.5466666669</v>
      </c>
      <c r="T27" s="27">
        <f t="shared" si="8"/>
        <v>13434.618559999997</v>
      </c>
      <c r="U27" s="19"/>
    </row>
    <row r="28" spans="1:21" ht="12.75">
      <c r="A28" s="1"/>
      <c r="B28" s="3"/>
      <c r="C28" s="21"/>
      <c r="D28" s="21"/>
      <c r="E28" s="3"/>
      <c r="F28" s="3"/>
      <c r="G28" s="3"/>
      <c r="H28" s="3"/>
      <c r="I28" s="21"/>
      <c r="J28" s="21"/>
      <c r="K28" s="3"/>
      <c r="L28" s="10"/>
      <c r="M28" s="3" t="s">
        <v>20</v>
      </c>
      <c r="N28" s="3"/>
      <c r="O28" s="3"/>
      <c r="P28" s="3"/>
      <c r="Q28" s="3"/>
      <c r="R28" s="10"/>
      <c r="S28" s="10"/>
      <c r="T28" s="10"/>
      <c r="U28" s="19"/>
    </row>
    <row r="29" spans="1:21" ht="12.75">
      <c r="A29" s="1">
        <v>11</v>
      </c>
      <c r="B29" s="1"/>
      <c r="C29" s="22"/>
      <c r="D29" s="22"/>
      <c r="E29" s="1"/>
      <c r="F29" s="1"/>
      <c r="G29" s="1"/>
      <c r="H29" s="1">
        <v>17697</v>
      </c>
      <c r="I29" s="22"/>
      <c r="J29" s="22">
        <v>2.77</v>
      </c>
      <c r="K29" s="1" t="s">
        <v>49</v>
      </c>
      <c r="L29" s="7">
        <f>H29*J29</f>
        <v>49020.69</v>
      </c>
      <c r="M29" s="1">
        <v>1</v>
      </c>
      <c r="N29" s="1" t="s">
        <v>27</v>
      </c>
      <c r="O29" s="1">
        <v>49021</v>
      </c>
      <c r="P29" s="1"/>
      <c r="Q29" s="1"/>
      <c r="R29" s="7">
        <f>L29*10%</f>
        <v>4902.069</v>
      </c>
      <c r="S29" s="7">
        <f>L29+R29</f>
        <v>53922.759000000005</v>
      </c>
      <c r="T29" s="7">
        <f>(S29*12)/1000</f>
        <v>647.073108</v>
      </c>
      <c r="U29" s="19"/>
    </row>
    <row r="30" spans="1:21" ht="13.5" thickBot="1">
      <c r="A30" s="1">
        <v>12</v>
      </c>
      <c r="B30" s="5"/>
      <c r="C30" s="25"/>
      <c r="D30" s="25"/>
      <c r="E30" s="5"/>
      <c r="F30" s="5"/>
      <c r="G30" s="5"/>
      <c r="H30" s="5">
        <v>17697</v>
      </c>
      <c r="I30" s="25"/>
      <c r="J30" s="25">
        <v>2.77</v>
      </c>
      <c r="K30" s="1" t="s">
        <v>49</v>
      </c>
      <c r="L30" s="7">
        <f>H30*J30</f>
        <v>49020.69</v>
      </c>
      <c r="M30" s="5">
        <v>1</v>
      </c>
      <c r="N30" s="5" t="s">
        <v>27</v>
      </c>
      <c r="O30" s="5">
        <v>49021</v>
      </c>
      <c r="P30" s="5"/>
      <c r="Q30" s="5">
        <v>5309</v>
      </c>
      <c r="R30" s="7">
        <f>L30*10%</f>
        <v>4902.069</v>
      </c>
      <c r="S30" s="7">
        <f>L30+Q30+R30</f>
        <v>59231.759000000005</v>
      </c>
      <c r="T30" s="7">
        <f>(S30*12)/1000</f>
        <v>710.781108</v>
      </c>
      <c r="U30" s="19"/>
    </row>
    <row r="31" spans="1:21" ht="13.5" thickBot="1">
      <c r="A31" s="2"/>
      <c r="B31" s="11"/>
      <c r="C31" s="24"/>
      <c r="D31" s="24"/>
      <c r="E31" s="11"/>
      <c r="F31" s="11"/>
      <c r="G31" s="11"/>
      <c r="H31" s="11"/>
      <c r="I31" s="24"/>
      <c r="J31" s="24"/>
      <c r="K31" s="11"/>
      <c r="L31" s="12">
        <f>SUM(L29:L30)</f>
        <v>98041.38</v>
      </c>
      <c r="M31" s="12">
        <f aca="true" t="shared" si="9" ref="M31:T31">SUM(M29:M30)</f>
        <v>2</v>
      </c>
      <c r="N31" s="12">
        <f t="shared" si="9"/>
        <v>0</v>
      </c>
      <c r="O31" s="12">
        <f t="shared" si="9"/>
        <v>98042</v>
      </c>
      <c r="P31" s="12">
        <f t="shared" si="9"/>
        <v>0</v>
      </c>
      <c r="Q31" s="12">
        <f t="shared" si="9"/>
        <v>5309</v>
      </c>
      <c r="R31" s="12">
        <f t="shared" si="9"/>
        <v>9804.138</v>
      </c>
      <c r="S31" s="12">
        <f t="shared" si="9"/>
        <v>113154.51800000001</v>
      </c>
      <c r="T31" s="12">
        <f t="shared" si="9"/>
        <v>1357.8542160000002</v>
      </c>
      <c r="U31" s="4"/>
    </row>
    <row r="32" spans="1:21" ht="12.75">
      <c r="A32" s="1"/>
      <c r="B32" s="3" t="s">
        <v>27</v>
      </c>
      <c r="C32" s="21">
        <v>2</v>
      </c>
      <c r="D32" s="21">
        <v>27</v>
      </c>
      <c r="E32" s="3" t="s">
        <v>27</v>
      </c>
      <c r="F32" s="3" t="s">
        <v>27</v>
      </c>
      <c r="G32" s="3" t="s">
        <v>27</v>
      </c>
      <c r="H32" s="3" t="s">
        <v>27</v>
      </c>
      <c r="I32" s="21" t="s">
        <v>27</v>
      </c>
      <c r="J32" s="21"/>
      <c r="K32" s="3" t="s">
        <v>27</v>
      </c>
      <c r="L32" s="10"/>
      <c r="M32" s="18">
        <f>M27+M31</f>
        <v>13.222222222222221</v>
      </c>
      <c r="N32" s="18">
        <f aca="true" t="shared" si="10" ref="N32:T32">N27+N31</f>
        <v>166</v>
      </c>
      <c r="O32" s="10">
        <f t="shared" si="10"/>
        <v>912261.3066666666</v>
      </c>
      <c r="P32" s="10">
        <f t="shared" si="10"/>
        <v>203554.82666666666</v>
      </c>
      <c r="Q32" s="10">
        <f t="shared" si="10"/>
        <v>5309</v>
      </c>
      <c r="R32" s="10">
        <f t="shared" si="10"/>
        <v>111581.55133333334</v>
      </c>
      <c r="S32" s="10">
        <f t="shared" si="10"/>
        <v>1232706.0646666668</v>
      </c>
      <c r="T32" s="10">
        <f t="shared" si="10"/>
        <v>14792.472775999997</v>
      </c>
      <c r="U32" s="19"/>
    </row>
    <row r="33" spans="15:20" ht="12.75">
      <c r="O33" s="35"/>
      <c r="P33" s="35"/>
      <c r="Q33" s="35"/>
      <c r="R33" s="35"/>
      <c r="S33" s="35"/>
      <c r="T33" s="35"/>
    </row>
    <row r="34" spans="2:10" s="28" customFormat="1" ht="12.75">
      <c r="B34" s="28" t="s">
        <v>64</v>
      </c>
      <c r="C34" s="29"/>
      <c r="D34" s="29"/>
      <c r="G34" s="28" t="s">
        <v>65</v>
      </c>
      <c r="I34" s="29"/>
      <c r="J34" s="29"/>
    </row>
    <row r="35" spans="3:10" s="28" customFormat="1" ht="12.75">
      <c r="C35" s="29"/>
      <c r="D35" s="29"/>
      <c r="I35" s="29"/>
      <c r="J35" s="29"/>
    </row>
    <row r="36" spans="2:10" s="28" customFormat="1" ht="12.75">
      <c r="B36" s="28" t="s">
        <v>31</v>
      </c>
      <c r="C36" s="29"/>
      <c r="D36" s="29"/>
      <c r="G36" s="28" t="s">
        <v>47</v>
      </c>
      <c r="I36" s="29"/>
      <c r="J36" s="29"/>
    </row>
    <row r="37" spans="3:10" s="28" customFormat="1" ht="12.75">
      <c r="C37" s="29"/>
      <c r="D37" s="29"/>
      <c r="I37" s="29"/>
      <c r="J37" s="29"/>
    </row>
    <row r="38" spans="2:10" s="28" customFormat="1" ht="12.75">
      <c r="B38" s="28" t="s">
        <v>22</v>
      </c>
      <c r="C38" s="29"/>
      <c r="D38" s="29"/>
      <c r="G38" s="28" t="s">
        <v>66</v>
      </c>
      <c r="I38" s="29"/>
      <c r="J38" s="29"/>
    </row>
  </sheetData>
  <sheetProtection/>
  <mergeCells count="3">
    <mergeCell ref="B7:G7"/>
    <mergeCell ref="B6:G6"/>
    <mergeCell ref="N3:T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98" zoomScaleSheetLayoutView="98" zoomScalePageLayoutView="0" workbookViewId="0" topLeftCell="A8">
      <selection activeCell="B8" sqref="B1:B16384"/>
    </sheetView>
  </sheetViews>
  <sheetFormatPr defaultColWidth="9.00390625" defaultRowHeight="12.75"/>
  <cols>
    <col min="1" max="1" width="3.875" style="0" customWidth="1"/>
    <col min="2" max="2" width="14.625" style="0" customWidth="1"/>
    <col min="3" max="3" width="6.125" style="20" customWidth="1"/>
    <col min="4" max="4" width="5.875" style="20" customWidth="1"/>
    <col min="5" max="5" width="8.00390625" style="0" customWidth="1"/>
    <col min="6" max="6" width="6.00390625" style="0" customWidth="1"/>
    <col min="7" max="7" width="7.75390625" style="0" customWidth="1"/>
    <col min="8" max="8" width="6.25390625" style="0" customWidth="1"/>
    <col min="9" max="9" width="5.00390625" style="20" customWidth="1"/>
    <col min="10" max="10" width="5.875" style="20" customWidth="1"/>
    <col min="11" max="11" width="6.75390625" style="0" customWidth="1"/>
    <col min="12" max="12" width="7.75390625" style="0" customWidth="1"/>
    <col min="13" max="13" width="7.25390625" style="0" customWidth="1"/>
    <col min="14" max="14" width="5.875" style="0" customWidth="1"/>
    <col min="15" max="15" width="9.625" style="0" customWidth="1"/>
    <col min="16" max="16" width="9.125" style="0" customWidth="1"/>
    <col min="17" max="17" width="6.75390625" style="0" customWidth="1"/>
    <col min="18" max="18" width="8.25390625" style="0" customWidth="1"/>
    <col min="19" max="19" width="9.75390625" style="0" customWidth="1"/>
    <col min="20" max="20" width="8.25390625" style="0" customWidth="1"/>
    <col min="21" max="21" width="7.125" style="0" customWidth="1"/>
  </cols>
  <sheetData>
    <row r="1" spans="3:14" s="28" customFormat="1" ht="12.75">
      <c r="C1" s="29"/>
      <c r="D1" s="29"/>
      <c r="I1" s="29"/>
      <c r="J1" s="29"/>
      <c r="N1" s="28" t="s">
        <v>8</v>
      </c>
    </row>
    <row r="2" spans="3:19" s="28" customFormat="1" ht="12.75">
      <c r="C2" s="29"/>
      <c r="D2" s="29"/>
      <c r="I2" s="29"/>
      <c r="J2" s="29"/>
      <c r="N2" s="28" t="s">
        <v>36</v>
      </c>
      <c r="S2" s="28" t="s">
        <v>42</v>
      </c>
    </row>
    <row r="3" spans="3:21" s="28" customFormat="1" ht="12.75">
      <c r="C3" s="29"/>
      <c r="D3" s="29"/>
      <c r="I3" s="29"/>
      <c r="J3" s="29"/>
      <c r="N3" s="42" t="s">
        <v>67</v>
      </c>
      <c r="O3" s="42"/>
      <c r="P3" s="42"/>
      <c r="Q3" s="42"/>
      <c r="R3" s="42"/>
      <c r="S3" s="42"/>
      <c r="T3" s="42"/>
      <c r="U3" s="34"/>
    </row>
    <row r="5" spans="2:7" ht="12.75">
      <c r="B5" s="8" t="s">
        <v>9</v>
      </c>
      <c r="E5" s="8"/>
      <c r="F5" s="8"/>
      <c r="G5" s="8"/>
    </row>
    <row r="6" spans="2:7" ht="12.75">
      <c r="B6" s="41" t="s">
        <v>10</v>
      </c>
      <c r="C6" s="41"/>
      <c r="D6" s="41"/>
      <c r="E6" s="41"/>
      <c r="F6" s="41"/>
      <c r="G6" s="41"/>
    </row>
    <row r="7" spans="2:7" ht="12.75">
      <c r="B7" s="40" t="s">
        <v>63</v>
      </c>
      <c r="C7" s="40"/>
      <c r="D7" s="40"/>
      <c r="E7" s="40"/>
      <c r="F7" s="40"/>
      <c r="G7" s="40"/>
    </row>
    <row r="8" spans="2:7" ht="13.5" thickBot="1">
      <c r="B8" s="13"/>
      <c r="C8" s="13"/>
      <c r="D8" s="13"/>
      <c r="E8" s="13"/>
      <c r="F8" s="13"/>
      <c r="G8" s="13"/>
    </row>
    <row r="9" spans="1:21" s="28" customFormat="1" ht="66" customHeight="1" thickBot="1">
      <c r="A9" s="30" t="s">
        <v>39</v>
      </c>
      <c r="B9" s="31" t="s">
        <v>11</v>
      </c>
      <c r="C9" s="31" t="s">
        <v>7</v>
      </c>
      <c r="D9" s="31" t="s">
        <v>12</v>
      </c>
      <c r="E9" s="31" t="s">
        <v>32</v>
      </c>
      <c r="F9" s="31" t="s">
        <v>28</v>
      </c>
      <c r="G9" s="31" t="s">
        <v>23</v>
      </c>
      <c r="H9" s="31" t="s">
        <v>2</v>
      </c>
      <c r="I9" s="31" t="s">
        <v>33</v>
      </c>
      <c r="J9" s="31" t="s">
        <v>58</v>
      </c>
      <c r="K9" s="31" t="s">
        <v>13</v>
      </c>
      <c r="L9" s="31" t="s">
        <v>14</v>
      </c>
      <c r="M9" s="31" t="s">
        <v>15</v>
      </c>
      <c r="N9" s="31" t="s">
        <v>24</v>
      </c>
      <c r="O9" s="31" t="s">
        <v>16</v>
      </c>
      <c r="P9" s="31" t="s">
        <v>25</v>
      </c>
      <c r="Q9" s="31" t="s">
        <v>48</v>
      </c>
      <c r="R9" s="31" t="s">
        <v>37</v>
      </c>
      <c r="S9" s="31" t="s">
        <v>17</v>
      </c>
      <c r="T9" s="32" t="s">
        <v>18</v>
      </c>
      <c r="U9" s="33"/>
    </row>
    <row r="10" spans="1:21" ht="12.75">
      <c r="A10" s="1">
        <v>1</v>
      </c>
      <c r="B10" s="3" t="s">
        <v>55</v>
      </c>
      <c r="C10" s="21"/>
      <c r="D10" s="21"/>
      <c r="E10" s="3" t="s">
        <v>29</v>
      </c>
      <c r="F10" s="14" t="s">
        <v>30</v>
      </c>
      <c r="G10" s="1" t="s">
        <v>34</v>
      </c>
      <c r="H10" s="3">
        <v>17697</v>
      </c>
      <c r="I10" s="21">
        <v>18</v>
      </c>
      <c r="J10" s="21">
        <v>4.66</v>
      </c>
      <c r="K10" s="3" t="s">
        <v>43</v>
      </c>
      <c r="L10" s="10">
        <f>H10*J10</f>
        <v>82468.02</v>
      </c>
      <c r="M10" s="3">
        <v>1</v>
      </c>
      <c r="N10" s="3"/>
      <c r="O10" s="10">
        <f>L10</f>
        <v>82468.02</v>
      </c>
      <c r="P10" s="10">
        <f>O10*25%</f>
        <v>20617.005</v>
      </c>
      <c r="Q10" s="3"/>
      <c r="R10" s="10">
        <f>(O10+P10)*10%</f>
        <v>10308.502500000002</v>
      </c>
      <c r="S10" s="10">
        <f>O10+P10+Q10+R10</f>
        <v>113393.52750000001</v>
      </c>
      <c r="T10" s="10">
        <f>(S10*12)/1000</f>
        <v>1360.72233</v>
      </c>
      <c r="U10" s="19"/>
    </row>
    <row r="11" spans="1:21" ht="12.75">
      <c r="A11" s="1"/>
      <c r="B11" s="3" t="s">
        <v>68</v>
      </c>
      <c r="C11" s="21"/>
      <c r="D11" s="21"/>
      <c r="E11" s="3" t="s">
        <v>29</v>
      </c>
      <c r="F11" s="14" t="s">
        <v>30</v>
      </c>
      <c r="G11" s="1" t="s">
        <v>34</v>
      </c>
      <c r="H11" s="3">
        <v>17697</v>
      </c>
      <c r="I11" s="21">
        <v>18</v>
      </c>
      <c r="J11" s="21">
        <v>2.82</v>
      </c>
      <c r="K11" s="9" t="s">
        <v>46</v>
      </c>
      <c r="L11" s="10">
        <f>H11*J11</f>
        <v>49905.53999999999</v>
      </c>
      <c r="M11" s="26">
        <f aca="true" t="shared" si="0" ref="M11:M26">1/18*N11</f>
        <v>0.4444444444444444</v>
      </c>
      <c r="N11" s="3">
        <v>8</v>
      </c>
      <c r="O11" s="10">
        <f>L11</f>
        <v>49905.53999999999</v>
      </c>
      <c r="P11" s="10">
        <f>O11*25%</f>
        <v>12476.384999999998</v>
      </c>
      <c r="Q11" s="3"/>
      <c r="R11" s="10">
        <f>(O11+P11)*10%</f>
        <v>6238.192499999999</v>
      </c>
      <c r="S11" s="10">
        <f>O11+P11+Q11+R11</f>
        <v>68620.1175</v>
      </c>
      <c r="T11" s="10">
        <f>(S11*12)/1000</f>
        <v>823.4414099999999</v>
      </c>
      <c r="U11" s="19"/>
    </row>
    <row r="12" spans="1:21" ht="12.75">
      <c r="A12" s="1">
        <v>2</v>
      </c>
      <c r="B12" s="1" t="s">
        <v>41</v>
      </c>
      <c r="C12" s="22"/>
      <c r="D12" s="22"/>
      <c r="E12" s="1" t="s">
        <v>29</v>
      </c>
      <c r="F12" s="6" t="s">
        <v>0</v>
      </c>
      <c r="G12" s="1" t="s">
        <v>34</v>
      </c>
      <c r="H12" s="1">
        <v>17697</v>
      </c>
      <c r="I12" s="22">
        <v>18</v>
      </c>
      <c r="J12" s="21">
        <v>4.94</v>
      </c>
      <c r="K12" s="3" t="s">
        <v>44</v>
      </c>
      <c r="L12" s="10">
        <f>H12*J12</f>
        <v>87423.18000000001</v>
      </c>
      <c r="M12" s="3">
        <v>1</v>
      </c>
      <c r="N12" s="1"/>
      <c r="O12" s="7">
        <f>L12</f>
        <v>87423.18000000001</v>
      </c>
      <c r="P12" s="10">
        <f aca="true" t="shared" si="1" ref="P12:P26">O12*25%</f>
        <v>21855.795000000002</v>
      </c>
      <c r="Q12" s="1"/>
      <c r="R12" s="10">
        <f aca="true" t="shared" si="2" ref="R12:R26">(O12+P12)*10%</f>
        <v>10927.897500000001</v>
      </c>
      <c r="S12" s="10">
        <f aca="true" t="shared" si="3" ref="S12:S26">O12+P12+Q12+R12</f>
        <v>120206.87250000001</v>
      </c>
      <c r="T12" s="10">
        <f aca="true" t="shared" si="4" ref="T12:T26">(S12*12)/1000</f>
        <v>1442.4824700000001</v>
      </c>
      <c r="U12" s="19"/>
    </row>
    <row r="13" spans="1:21" ht="12.75">
      <c r="A13" s="1"/>
      <c r="B13" s="1" t="s">
        <v>56</v>
      </c>
      <c r="C13" s="22">
        <v>2</v>
      </c>
      <c r="D13" s="22">
        <v>30</v>
      </c>
      <c r="E13" s="1" t="s">
        <v>29</v>
      </c>
      <c r="F13" s="15" t="s">
        <v>0</v>
      </c>
      <c r="G13" s="1" t="s">
        <v>26</v>
      </c>
      <c r="H13" s="1">
        <v>17697</v>
      </c>
      <c r="I13" s="22">
        <v>18</v>
      </c>
      <c r="J13" s="22">
        <v>3.74</v>
      </c>
      <c r="K13" s="1" t="s">
        <v>45</v>
      </c>
      <c r="L13" s="10">
        <f>H13*J13</f>
        <v>66186.78</v>
      </c>
      <c r="M13" s="26">
        <f t="shared" si="0"/>
        <v>0.4444444444444444</v>
      </c>
      <c r="N13" s="1">
        <v>8</v>
      </c>
      <c r="O13" s="7">
        <f>(L13/18)*N13</f>
        <v>29416.346666666665</v>
      </c>
      <c r="P13" s="10">
        <f t="shared" si="1"/>
        <v>7354.086666666666</v>
      </c>
      <c r="Q13" s="1"/>
      <c r="R13" s="10">
        <f t="shared" si="2"/>
        <v>3677.0433333333335</v>
      </c>
      <c r="S13" s="10">
        <f>O13+P13+Q13+R13</f>
        <v>40447.47666666667</v>
      </c>
      <c r="T13" s="10">
        <f t="shared" si="4"/>
        <v>485.36972000000003</v>
      </c>
      <c r="U13" s="19"/>
    </row>
    <row r="14" spans="1:21" ht="12.75">
      <c r="A14" s="1">
        <v>3</v>
      </c>
      <c r="B14" s="1" t="s">
        <v>38</v>
      </c>
      <c r="C14" s="22">
        <v>2</v>
      </c>
      <c r="D14" s="22">
        <v>30</v>
      </c>
      <c r="E14" s="1" t="s">
        <v>29</v>
      </c>
      <c r="F14" s="6" t="s">
        <v>3</v>
      </c>
      <c r="G14" s="1" t="s">
        <v>26</v>
      </c>
      <c r="H14" s="1">
        <v>17697</v>
      </c>
      <c r="I14" s="22">
        <v>18</v>
      </c>
      <c r="J14" s="22">
        <v>3.86</v>
      </c>
      <c r="K14" s="1" t="s">
        <v>45</v>
      </c>
      <c r="L14" s="10">
        <f aca="true" t="shared" si="5" ref="L14:L26">H14*J14</f>
        <v>68310.42</v>
      </c>
      <c r="M14" s="26">
        <f t="shared" si="0"/>
        <v>0.4444444444444444</v>
      </c>
      <c r="N14" s="1">
        <v>8</v>
      </c>
      <c r="O14" s="7">
        <f>(L14/18)*N14</f>
        <v>30360.186666666665</v>
      </c>
      <c r="P14" s="10">
        <f t="shared" si="1"/>
        <v>7590.046666666666</v>
      </c>
      <c r="Q14" s="1"/>
      <c r="R14" s="10">
        <f t="shared" si="2"/>
        <v>3795.023333333333</v>
      </c>
      <c r="S14" s="10">
        <f t="shared" si="3"/>
        <v>41745.25666666666</v>
      </c>
      <c r="T14" s="10">
        <f t="shared" si="4"/>
        <v>500.94307999999995</v>
      </c>
      <c r="U14" s="19"/>
    </row>
    <row r="15" spans="1:21" ht="12.75">
      <c r="A15" s="1">
        <v>4</v>
      </c>
      <c r="B15" s="1" t="s">
        <v>21</v>
      </c>
      <c r="C15" s="22">
        <v>3</v>
      </c>
      <c r="D15" s="22">
        <v>45</v>
      </c>
      <c r="E15" s="1" t="s">
        <v>29</v>
      </c>
      <c r="F15" s="6" t="s">
        <v>59</v>
      </c>
      <c r="G15" s="1" t="s">
        <v>51</v>
      </c>
      <c r="H15" s="1">
        <v>17697</v>
      </c>
      <c r="I15" s="22">
        <v>18</v>
      </c>
      <c r="J15" s="22">
        <v>3.51</v>
      </c>
      <c r="K15" s="1" t="s">
        <v>50</v>
      </c>
      <c r="L15" s="10">
        <f t="shared" si="5"/>
        <v>62116.469999999994</v>
      </c>
      <c r="M15" s="26">
        <f t="shared" si="0"/>
        <v>0.6666666666666666</v>
      </c>
      <c r="N15" s="1">
        <v>12</v>
      </c>
      <c r="O15" s="7">
        <f aca="true" t="shared" si="6" ref="O15:O26">(L15/18)*N15</f>
        <v>41410.979999999996</v>
      </c>
      <c r="P15" s="10">
        <f t="shared" si="1"/>
        <v>10352.744999999999</v>
      </c>
      <c r="Q15" s="1"/>
      <c r="R15" s="10">
        <f t="shared" si="2"/>
        <v>5176.3724999999995</v>
      </c>
      <c r="S15" s="10">
        <f t="shared" si="3"/>
        <v>56940.09749999999</v>
      </c>
      <c r="T15" s="10">
        <f t="shared" si="4"/>
        <v>683.28117</v>
      </c>
      <c r="U15" s="19"/>
    </row>
    <row r="16" spans="1:21" ht="12.75">
      <c r="A16" s="1">
        <v>5</v>
      </c>
      <c r="B16" s="1" t="s">
        <v>40</v>
      </c>
      <c r="C16" s="22">
        <v>2</v>
      </c>
      <c r="D16" s="22">
        <v>30</v>
      </c>
      <c r="E16" s="1" t="s">
        <v>29</v>
      </c>
      <c r="F16" s="6" t="s">
        <v>1</v>
      </c>
      <c r="G16" s="1" t="s">
        <v>34</v>
      </c>
      <c r="H16" s="1">
        <v>17697</v>
      </c>
      <c r="I16" s="22">
        <v>18</v>
      </c>
      <c r="J16" s="22">
        <v>2.92</v>
      </c>
      <c r="K16" s="9" t="s">
        <v>46</v>
      </c>
      <c r="L16" s="10">
        <f t="shared" si="5"/>
        <v>51675.24</v>
      </c>
      <c r="M16" s="26">
        <f t="shared" si="0"/>
        <v>0.4444444444444444</v>
      </c>
      <c r="N16" s="1">
        <v>8</v>
      </c>
      <c r="O16" s="7">
        <f t="shared" si="6"/>
        <v>22966.77333333333</v>
      </c>
      <c r="P16" s="10">
        <f t="shared" si="1"/>
        <v>5741.693333333333</v>
      </c>
      <c r="Q16" s="1"/>
      <c r="R16" s="10">
        <f t="shared" si="2"/>
        <v>2870.8466666666664</v>
      </c>
      <c r="S16" s="10">
        <f t="shared" si="3"/>
        <v>31579.31333333333</v>
      </c>
      <c r="T16" s="10">
        <f t="shared" si="4"/>
        <v>378.95176000000004</v>
      </c>
      <c r="U16" s="19"/>
    </row>
    <row r="17" spans="1:21" ht="12.75">
      <c r="A17" s="1"/>
      <c r="B17" s="1" t="s">
        <v>6</v>
      </c>
      <c r="C17" s="22">
        <v>2</v>
      </c>
      <c r="D17" s="22">
        <v>30</v>
      </c>
      <c r="E17" s="1" t="s">
        <v>29</v>
      </c>
      <c r="F17" s="15" t="s">
        <v>1</v>
      </c>
      <c r="G17" s="9" t="s">
        <v>34</v>
      </c>
      <c r="H17" s="9">
        <v>17697</v>
      </c>
      <c r="I17" s="23">
        <v>18</v>
      </c>
      <c r="J17" s="23">
        <v>2.92</v>
      </c>
      <c r="K17" s="9" t="s">
        <v>46</v>
      </c>
      <c r="L17" s="10">
        <f>H17*J17</f>
        <v>51675.24</v>
      </c>
      <c r="M17" s="26">
        <f t="shared" si="0"/>
        <v>0.4444444444444444</v>
      </c>
      <c r="N17" s="9">
        <v>8</v>
      </c>
      <c r="O17" s="16">
        <f>(L17/18)*N17</f>
        <v>22966.77333333333</v>
      </c>
      <c r="P17" s="10">
        <f t="shared" si="1"/>
        <v>5741.693333333333</v>
      </c>
      <c r="Q17" s="9"/>
      <c r="R17" s="10">
        <f t="shared" si="2"/>
        <v>2870.8466666666664</v>
      </c>
      <c r="S17" s="10">
        <f>O17+P17+Q17+R17</f>
        <v>31579.31333333333</v>
      </c>
      <c r="T17" s="10">
        <f t="shared" si="4"/>
        <v>378.95176000000004</v>
      </c>
      <c r="U17" s="19"/>
    </row>
    <row r="18" spans="1:21" ht="12.75">
      <c r="A18" s="1">
        <v>6</v>
      </c>
      <c r="B18" s="1" t="s">
        <v>19</v>
      </c>
      <c r="C18" s="22">
        <v>4</v>
      </c>
      <c r="D18" s="22">
        <v>43</v>
      </c>
      <c r="E18" s="1" t="s">
        <v>29</v>
      </c>
      <c r="F18" s="6" t="s">
        <v>60</v>
      </c>
      <c r="G18" s="1" t="s">
        <v>26</v>
      </c>
      <c r="H18" s="1">
        <v>17697</v>
      </c>
      <c r="I18" s="22">
        <v>18</v>
      </c>
      <c r="J18" s="22">
        <v>3.8</v>
      </c>
      <c r="K18" s="1" t="s">
        <v>45</v>
      </c>
      <c r="L18" s="10">
        <f t="shared" si="5"/>
        <v>67248.59999999999</v>
      </c>
      <c r="M18" s="26">
        <f t="shared" si="0"/>
        <v>1.4444444444444444</v>
      </c>
      <c r="N18" s="1">
        <v>26</v>
      </c>
      <c r="O18" s="7">
        <f t="shared" si="6"/>
        <v>97136.86666666665</v>
      </c>
      <c r="P18" s="10">
        <f t="shared" si="1"/>
        <v>24284.216666666664</v>
      </c>
      <c r="Q18" s="1"/>
      <c r="R18" s="10">
        <f t="shared" si="2"/>
        <v>12142.108333333332</v>
      </c>
      <c r="S18" s="10">
        <f t="shared" si="3"/>
        <v>133563.19166666665</v>
      </c>
      <c r="T18" s="10">
        <f t="shared" si="4"/>
        <v>1602.7582999999997</v>
      </c>
      <c r="U18" s="19"/>
    </row>
    <row r="19" spans="1:21" ht="12.75">
      <c r="A19" s="1">
        <v>7</v>
      </c>
      <c r="B19" s="1" t="s">
        <v>53</v>
      </c>
      <c r="C19" s="22">
        <v>4</v>
      </c>
      <c r="D19" s="22">
        <v>51</v>
      </c>
      <c r="E19" s="1" t="s">
        <v>29</v>
      </c>
      <c r="F19" s="15" t="s">
        <v>30</v>
      </c>
      <c r="G19" s="1" t="s">
        <v>34</v>
      </c>
      <c r="H19" s="1">
        <v>17697</v>
      </c>
      <c r="I19" s="22">
        <v>18</v>
      </c>
      <c r="J19" s="22">
        <v>2.82</v>
      </c>
      <c r="K19" s="1" t="s">
        <v>46</v>
      </c>
      <c r="L19" s="10">
        <f t="shared" si="5"/>
        <v>49905.53999999999</v>
      </c>
      <c r="M19" s="26">
        <f t="shared" si="0"/>
        <v>1.222222222222222</v>
      </c>
      <c r="N19" s="1">
        <v>22</v>
      </c>
      <c r="O19" s="7">
        <f t="shared" si="6"/>
        <v>60995.659999999996</v>
      </c>
      <c r="P19" s="10">
        <f t="shared" si="1"/>
        <v>15248.914999999999</v>
      </c>
      <c r="Q19" s="1"/>
      <c r="R19" s="10">
        <f t="shared" si="2"/>
        <v>7624.4575</v>
      </c>
      <c r="S19" s="10">
        <f t="shared" si="3"/>
        <v>83869.0325</v>
      </c>
      <c r="T19" s="10">
        <f t="shared" si="4"/>
        <v>1006.42839</v>
      </c>
      <c r="U19" s="19"/>
    </row>
    <row r="20" spans="1:21" ht="12.75">
      <c r="A20" s="1">
        <v>8</v>
      </c>
      <c r="B20" s="1" t="s">
        <v>53</v>
      </c>
      <c r="C20" s="22">
        <v>4</v>
      </c>
      <c r="D20" s="22">
        <v>57</v>
      </c>
      <c r="E20" s="1" t="s">
        <v>29</v>
      </c>
      <c r="F20" s="15" t="s">
        <v>30</v>
      </c>
      <c r="G20" s="1" t="s">
        <v>34</v>
      </c>
      <c r="H20" s="1">
        <v>17697</v>
      </c>
      <c r="I20" s="22">
        <v>18</v>
      </c>
      <c r="J20" s="22">
        <v>2.82</v>
      </c>
      <c r="K20" s="1" t="s">
        <v>46</v>
      </c>
      <c r="L20" s="10">
        <f t="shared" si="5"/>
        <v>49905.53999999999</v>
      </c>
      <c r="M20" s="26">
        <f t="shared" si="0"/>
        <v>1</v>
      </c>
      <c r="N20" s="1">
        <v>18</v>
      </c>
      <c r="O20" s="7">
        <f>(L20/18)*N20</f>
        <v>49905.53999999999</v>
      </c>
      <c r="P20" s="10">
        <f t="shared" si="1"/>
        <v>12476.384999999998</v>
      </c>
      <c r="Q20" s="1"/>
      <c r="R20" s="10">
        <f t="shared" si="2"/>
        <v>6238.192499999999</v>
      </c>
      <c r="S20" s="10">
        <f>O20+P20+Q20+R20</f>
        <v>68620.1175</v>
      </c>
      <c r="T20" s="10">
        <f t="shared" si="4"/>
        <v>823.4414099999999</v>
      </c>
      <c r="U20" s="19"/>
    </row>
    <row r="21" spans="1:21" ht="12.75">
      <c r="A21" s="1">
        <v>9</v>
      </c>
      <c r="B21" s="1" t="s">
        <v>57</v>
      </c>
      <c r="C21" s="22">
        <v>1</v>
      </c>
      <c r="D21" s="22">
        <v>15</v>
      </c>
      <c r="E21" s="1" t="s">
        <v>29</v>
      </c>
      <c r="F21" s="15" t="s">
        <v>4</v>
      </c>
      <c r="G21" s="1" t="s">
        <v>34</v>
      </c>
      <c r="H21" s="1">
        <v>17697</v>
      </c>
      <c r="I21" s="22">
        <v>18</v>
      </c>
      <c r="J21" s="22">
        <v>2.98</v>
      </c>
      <c r="K21" s="1" t="s">
        <v>46</v>
      </c>
      <c r="L21" s="10">
        <f t="shared" si="5"/>
        <v>52737.06</v>
      </c>
      <c r="M21" s="26">
        <f t="shared" si="0"/>
        <v>0.2222222222222222</v>
      </c>
      <c r="N21" s="1">
        <v>4</v>
      </c>
      <c r="O21" s="7">
        <f>(L21/18)*N21</f>
        <v>11719.346666666666</v>
      </c>
      <c r="P21" s="10">
        <f t="shared" si="1"/>
        <v>2929.8366666666666</v>
      </c>
      <c r="Q21" s="1"/>
      <c r="R21" s="10">
        <f t="shared" si="2"/>
        <v>1464.9183333333333</v>
      </c>
      <c r="S21" s="10">
        <f>O21+P21+Q21+R21</f>
        <v>16114.101666666666</v>
      </c>
      <c r="T21" s="10">
        <f t="shared" si="4"/>
        <v>193.36921999999998</v>
      </c>
      <c r="U21" s="19"/>
    </row>
    <row r="22" spans="1:21" ht="12.75">
      <c r="A22" s="1">
        <v>10</v>
      </c>
      <c r="B22" s="1" t="s">
        <v>52</v>
      </c>
      <c r="C22" s="22">
        <v>3</v>
      </c>
      <c r="D22" s="22">
        <v>45</v>
      </c>
      <c r="E22" s="1" t="s">
        <v>35</v>
      </c>
      <c r="F22" s="15" t="s">
        <v>5</v>
      </c>
      <c r="G22" s="1" t="s">
        <v>34</v>
      </c>
      <c r="H22" s="1">
        <v>17697</v>
      </c>
      <c r="I22" s="22">
        <v>18</v>
      </c>
      <c r="J22" s="22">
        <v>2.38</v>
      </c>
      <c r="K22" s="1" t="s">
        <v>62</v>
      </c>
      <c r="L22" s="1">
        <f t="shared" si="5"/>
        <v>42118.86</v>
      </c>
      <c r="M22" s="26">
        <f t="shared" si="0"/>
        <v>0.6666666666666666</v>
      </c>
      <c r="N22" s="1">
        <v>12</v>
      </c>
      <c r="O22" s="7">
        <f t="shared" si="6"/>
        <v>28079.239999999998</v>
      </c>
      <c r="P22" s="10">
        <f t="shared" si="1"/>
        <v>7019.8099999999995</v>
      </c>
      <c r="Q22" s="1"/>
      <c r="R22" s="10">
        <f t="shared" si="2"/>
        <v>3509.9049999999997</v>
      </c>
      <c r="S22" s="10">
        <f t="shared" si="3"/>
        <v>38608.954999999994</v>
      </c>
      <c r="T22" s="10">
        <f t="shared" si="4"/>
        <v>463.30745999999994</v>
      </c>
      <c r="U22" s="19"/>
    </row>
    <row r="23" spans="1:21" ht="12.75">
      <c r="A23" s="1"/>
      <c r="B23" s="1" t="s">
        <v>61</v>
      </c>
      <c r="C23" s="22">
        <v>1</v>
      </c>
      <c r="D23" s="22">
        <v>15</v>
      </c>
      <c r="E23" s="1" t="s">
        <v>29</v>
      </c>
      <c r="F23" s="15" t="s">
        <v>5</v>
      </c>
      <c r="G23" s="1" t="s">
        <v>34</v>
      </c>
      <c r="H23" s="1">
        <v>17697</v>
      </c>
      <c r="I23" s="22">
        <v>18</v>
      </c>
      <c r="J23" s="22">
        <v>2.77</v>
      </c>
      <c r="K23" s="1" t="s">
        <v>46</v>
      </c>
      <c r="L23" s="7">
        <f>H23*J23</f>
        <v>49020.69</v>
      </c>
      <c r="M23" s="26">
        <f>1/18*N23</f>
        <v>0.2222222222222222</v>
      </c>
      <c r="N23" s="1">
        <v>4</v>
      </c>
      <c r="O23" s="7">
        <f>(L23/18)*N23</f>
        <v>10893.486666666668</v>
      </c>
      <c r="P23" s="10">
        <f>O23*25%</f>
        <v>2723.371666666667</v>
      </c>
      <c r="Q23" s="1"/>
      <c r="R23" s="10">
        <f>(O23+P23)*10%</f>
        <v>1361.6858333333334</v>
      </c>
      <c r="S23" s="10">
        <f>O23+P23+Q23+R23</f>
        <v>14978.544166666667</v>
      </c>
      <c r="T23" s="10">
        <f>(S23*12)/1000</f>
        <v>179.74253</v>
      </c>
      <c r="U23" s="19"/>
    </row>
    <row r="24" spans="1:21" ht="12.75">
      <c r="A24" s="1"/>
      <c r="B24" s="1" t="s">
        <v>70</v>
      </c>
      <c r="C24" s="22"/>
      <c r="D24" s="22"/>
      <c r="E24" s="1" t="s">
        <v>29</v>
      </c>
      <c r="F24" s="15" t="s">
        <v>72</v>
      </c>
      <c r="G24" s="1" t="s">
        <v>34</v>
      </c>
      <c r="H24" s="1">
        <v>17697</v>
      </c>
      <c r="I24" s="22">
        <v>18</v>
      </c>
      <c r="J24" s="22">
        <v>2.77</v>
      </c>
      <c r="K24" s="1" t="s">
        <v>46</v>
      </c>
      <c r="L24" s="1">
        <f t="shared" si="5"/>
        <v>49020.69</v>
      </c>
      <c r="M24" s="26">
        <f t="shared" si="0"/>
        <v>0.1111111111111111</v>
      </c>
      <c r="N24" s="1">
        <v>2</v>
      </c>
      <c r="O24" s="7">
        <f t="shared" si="6"/>
        <v>5446.743333333334</v>
      </c>
      <c r="P24" s="10">
        <f t="shared" si="1"/>
        <v>1361.6858333333334</v>
      </c>
      <c r="Q24" s="1"/>
      <c r="R24" s="10">
        <f t="shared" si="2"/>
        <v>680.8429166666667</v>
      </c>
      <c r="S24" s="10">
        <f t="shared" si="3"/>
        <v>7489.272083333333</v>
      </c>
      <c r="T24" s="10">
        <f t="shared" si="4"/>
        <v>89.871265</v>
      </c>
      <c r="U24" s="19"/>
    </row>
    <row r="25" spans="1:21" ht="12.75">
      <c r="A25" s="1"/>
      <c r="B25" s="1" t="s">
        <v>69</v>
      </c>
      <c r="C25" s="22">
        <v>3</v>
      </c>
      <c r="D25" s="22">
        <v>34</v>
      </c>
      <c r="E25" s="1" t="s">
        <v>29</v>
      </c>
      <c r="F25" s="15" t="s">
        <v>73</v>
      </c>
      <c r="G25" s="1" t="s">
        <v>34</v>
      </c>
      <c r="H25" s="1">
        <v>17697</v>
      </c>
      <c r="I25" s="22">
        <v>18</v>
      </c>
      <c r="J25" s="22">
        <v>2.77</v>
      </c>
      <c r="K25" s="1" t="s">
        <v>46</v>
      </c>
      <c r="L25" s="1">
        <f t="shared" si="5"/>
        <v>49020.69</v>
      </c>
      <c r="M25" s="39">
        <f t="shared" si="0"/>
        <v>1</v>
      </c>
      <c r="N25" s="1">
        <v>18</v>
      </c>
      <c r="O25" s="7">
        <f t="shared" si="6"/>
        <v>49020.69</v>
      </c>
      <c r="P25" s="10">
        <f t="shared" si="1"/>
        <v>12255.1725</v>
      </c>
      <c r="Q25" s="1"/>
      <c r="R25" s="10">
        <f t="shared" si="2"/>
        <v>6127.58625</v>
      </c>
      <c r="S25" s="10">
        <f t="shared" si="3"/>
        <v>67403.44875000001</v>
      </c>
      <c r="T25" s="10">
        <f t="shared" si="4"/>
        <v>808.8413850000002</v>
      </c>
      <c r="U25" s="19"/>
    </row>
    <row r="26" spans="1:21" ht="12.75">
      <c r="A26" s="1"/>
      <c r="B26" s="1" t="s">
        <v>71</v>
      </c>
      <c r="C26" s="22">
        <v>2</v>
      </c>
      <c r="D26" s="22">
        <v>30</v>
      </c>
      <c r="E26" s="1" t="s">
        <v>29</v>
      </c>
      <c r="F26" s="15" t="s">
        <v>74</v>
      </c>
      <c r="G26" s="1" t="s">
        <v>34</v>
      </c>
      <c r="H26" s="1">
        <v>17697</v>
      </c>
      <c r="I26" s="22">
        <v>18</v>
      </c>
      <c r="J26" s="22">
        <v>2.77</v>
      </c>
      <c r="K26" s="1" t="s">
        <v>46</v>
      </c>
      <c r="L26" s="1">
        <f t="shared" si="5"/>
        <v>49020.69</v>
      </c>
      <c r="M26" s="39">
        <f t="shared" si="0"/>
        <v>0.4444444444444444</v>
      </c>
      <c r="N26" s="1">
        <v>8</v>
      </c>
      <c r="O26" s="7">
        <f t="shared" si="6"/>
        <v>21786.973333333335</v>
      </c>
      <c r="P26" s="10">
        <f t="shared" si="1"/>
        <v>5446.743333333334</v>
      </c>
      <c r="Q26" s="1"/>
      <c r="R26" s="10">
        <f t="shared" si="2"/>
        <v>2723.371666666667</v>
      </c>
      <c r="S26" s="10">
        <f t="shared" si="3"/>
        <v>29957.088333333333</v>
      </c>
      <c r="T26" s="10">
        <f t="shared" si="4"/>
        <v>359.48506</v>
      </c>
      <c r="U26" s="19"/>
    </row>
    <row r="27" spans="1:21" ht="13.5" thickBot="1">
      <c r="A27" s="36"/>
      <c r="B27" s="37"/>
      <c r="C27" s="38">
        <f>SUM(C10:C26)</f>
        <v>33</v>
      </c>
      <c r="D27" s="38">
        <f>SUM(D10:D26)</f>
        <v>455</v>
      </c>
      <c r="E27" s="37"/>
      <c r="F27" s="37"/>
      <c r="G27" s="37"/>
      <c r="H27" s="37"/>
      <c r="I27" s="38"/>
      <c r="J27" s="38"/>
      <c r="K27" s="37"/>
      <c r="L27" s="37"/>
      <c r="M27" s="17">
        <f>SUM(M10:M26)</f>
        <v>11.222222222222221</v>
      </c>
      <c r="N27" s="17">
        <f aca="true" t="shared" si="7" ref="N27:T27">SUM(N10:N26)</f>
        <v>166</v>
      </c>
      <c r="O27" s="27">
        <f t="shared" si="7"/>
        <v>701902.3466666667</v>
      </c>
      <c r="P27" s="27">
        <f t="shared" si="7"/>
        <v>175475.58666666667</v>
      </c>
      <c r="Q27" s="27">
        <f t="shared" si="7"/>
        <v>0</v>
      </c>
      <c r="R27" s="27">
        <f t="shared" si="7"/>
        <v>87737.79333333333</v>
      </c>
      <c r="S27" s="27">
        <f t="shared" si="7"/>
        <v>965115.7266666667</v>
      </c>
      <c r="T27" s="27">
        <f t="shared" si="7"/>
        <v>11581.388719999999</v>
      </c>
      <c r="U27" s="19"/>
    </row>
    <row r="28" spans="1:21" ht="12.75">
      <c r="A28" s="1"/>
      <c r="B28" s="3"/>
      <c r="C28" s="21"/>
      <c r="D28" s="21"/>
      <c r="E28" s="3"/>
      <c r="F28" s="3"/>
      <c r="G28" s="3"/>
      <c r="H28" s="3"/>
      <c r="I28" s="21"/>
      <c r="J28" s="21"/>
      <c r="K28" s="3"/>
      <c r="L28" s="10"/>
      <c r="M28" s="3" t="s">
        <v>20</v>
      </c>
      <c r="N28" s="3"/>
      <c r="O28" s="3"/>
      <c r="P28" s="3"/>
      <c r="Q28" s="3"/>
      <c r="R28" s="10"/>
      <c r="S28" s="10"/>
      <c r="T28" s="10"/>
      <c r="U28" s="19"/>
    </row>
    <row r="29" spans="1:21" ht="12.75">
      <c r="A29" s="1">
        <v>11</v>
      </c>
      <c r="B29" s="1"/>
      <c r="C29" s="22"/>
      <c r="D29" s="22"/>
      <c r="E29" s="1"/>
      <c r="F29" s="1"/>
      <c r="G29" s="1"/>
      <c r="H29" s="1">
        <v>17697</v>
      </c>
      <c r="I29" s="22"/>
      <c r="J29" s="22">
        <v>2.77</v>
      </c>
      <c r="K29" s="1" t="s">
        <v>49</v>
      </c>
      <c r="L29" s="7">
        <f>H29*J29</f>
        <v>49020.69</v>
      </c>
      <c r="M29" s="1">
        <v>1</v>
      </c>
      <c r="N29" s="1" t="s">
        <v>27</v>
      </c>
      <c r="O29" s="1">
        <v>49021</v>
      </c>
      <c r="P29" s="1"/>
      <c r="Q29" s="1"/>
      <c r="R29" s="7">
        <f>L29*10%</f>
        <v>4902.069</v>
      </c>
      <c r="S29" s="7">
        <f>L29+R29</f>
        <v>53922.759000000005</v>
      </c>
      <c r="T29" s="7">
        <f>(S29*12)/1000</f>
        <v>647.073108</v>
      </c>
      <c r="U29" s="19"/>
    </row>
    <row r="30" spans="1:21" ht="13.5" thickBot="1">
      <c r="A30" s="1">
        <v>12</v>
      </c>
      <c r="B30" s="5"/>
      <c r="C30" s="25"/>
      <c r="D30" s="25"/>
      <c r="E30" s="5"/>
      <c r="F30" s="5"/>
      <c r="G30" s="5"/>
      <c r="H30" s="5">
        <v>17697</v>
      </c>
      <c r="I30" s="25"/>
      <c r="J30" s="25">
        <v>2.77</v>
      </c>
      <c r="K30" s="1" t="s">
        <v>49</v>
      </c>
      <c r="L30" s="7">
        <f>H30*J30</f>
        <v>49020.69</v>
      </c>
      <c r="M30" s="5">
        <v>1</v>
      </c>
      <c r="N30" s="5" t="s">
        <v>27</v>
      </c>
      <c r="O30" s="5">
        <v>49021</v>
      </c>
      <c r="P30" s="5"/>
      <c r="Q30" s="5">
        <v>5309</v>
      </c>
      <c r="R30" s="7">
        <f>L30*10%</f>
        <v>4902.069</v>
      </c>
      <c r="S30" s="7">
        <f>L30+Q30+R30</f>
        <v>59231.759000000005</v>
      </c>
      <c r="T30" s="7">
        <f>(S30*12)/1000</f>
        <v>710.781108</v>
      </c>
      <c r="U30" s="19"/>
    </row>
    <row r="31" spans="1:21" ht="13.5" thickBot="1">
      <c r="A31" s="2"/>
      <c r="B31" s="11"/>
      <c r="C31" s="24"/>
      <c r="D31" s="24"/>
      <c r="E31" s="11"/>
      <c r="F31" s="11"/>
      <c r="G31" s="11"/>
      <c r="H31" s="11"/>
      <c r="I31" s="24"/>
      <c r="J31" s="24"/>
      <c r="K31" s="11"/>
      <c r="L31" s="12">
        <f>SUM(L29:L30)</f>
        <v>98041.38</v>
      </c>
      <c r="M31" s="12">
        <f aca="true" t="shared" si="8" ref="M31:T31">SUM(M29:M30)</f>
        <v>2</v>
      </c>
      <c r="N31" s="12">
        <f t="shared" si="8"/>
        <v>0</v>
      </c>
      <c r="O31" s="12">
        <f t="shared" si="8"/>
        <v>98042</v>
      </c>
      <c r="P31" s="12">
        <f t="shared" si="8"/>
        <v>0</v>
      </c>
      <c r="Q31" s="12">
        <f t="shared" si="8"/>
        <v>5309</v>
      </c>
      <c r="R31" s="12">
        <f t="shared" si="8"/>
        <v>9804.138</v>
      </c>
      <c r="S31" s="12">
        <f t="shared" si="8"/>
        <v>113154.51800000001</v>
      </c>
      <c r="T31" s="12">
        <f t="shared" si="8"/>
        <v>1357.8542160000002</v>
      </c>
      <c r="U31" s="4"/>
    </row>
    <row r="32" spans="1:21" ht="12.75">
      <c r="A32" s="1"/>
      <c r="B32" s="3" t="s">
        <v>27</v>
      </c>
      <c r="C32" s="21">
        <v>2</v>
      </c>
      <c r="D32" s="21">
        <v>27</v>
      </c>
      <c r="E32" s="3" t="s">
        <v>27</v>
      </c>
      <c r="F32" s="3" t="s">
        <v>27</v>
      </c>
      <c r="G32" s="3" t="s">
        <v>27</v>
      </c>
      <c r="H32" s="3" t="s">
        <v>27</v>
      </c>
      <c r="I32" s="21" t="s">
        <v>27</v>
      </c>
      <c r="J32" s="21"/>
      <c r="K32" s="3" t="s">
        <v>27</v>
      </c>
      <c r="L32" s="10"/>
      <c r="M32" s="18">
        <f>M27+M31</f>
        <v>13.222222222222221</v>
      </c>
      <c r="N32" s="18">
        <f aca="true" t="shared" si="9" ref="N32:T32">N27+N31</f>
        <v>166</v>
      </c>
      <c r="O32" s="10">
        <f t="shared" si="9"/>
        <v>799944.3466666667</v>
      </c>
      <c r="P32" s="10">
        <f t="shared" si="9"/>
        <v>175475.58666666667</v>
      </c>
      <c r="Q32" s="10">
        <f t="shared" si="9"/>
        <v>5309</v>
      </c>
      <c r="R32" s="10">
        <f t="shared" si="9"/>
        <v>97541.93133333334</v>
      </c>
      <c r="S32" s="10">
        <f t="shared" si="9"/>
        <v>1078270.2446666667</v>
      </c>
      <c r="T32" s="10">
        <f t="shared" si="9"/>
        <v>12939.242935999999</v>
      </c>
      <c r="U32" s="19"/>
    </row>
    <row r="33" spans="15:20" ht="12.75">
      <c r="O33" s="35"/>
      <c r="P33" s="35"/>
      <c r="Q33" s="35"/>
      <c r="R33" s="35"/>
      <c r="S33" s="35"/>
      <c r="T33" s="35"/>
    </row>
    <row r="34" spans="2:10" s="28" customFormat="1" ht="12.75">
      <c r="B34" s="28" t="s">
        <v>64</v>
      </c>
      <c r="C34" s="29"/>
      <c r="D34" s="29"/>
      <c r="G34" s="28" t="s">
        <v>65</v>
      </c>
      <c r="I34" s="29"/>
      <c r="J34" s="29"/>
    </row>
    <row r="35" spans="3:10" s="28" customFormat="1" ht="12.75">
      <c r="C35" s="29"/>
      <c r="D35" s="29"/>
      <c r="I35" s="29"/>
      <c r="J35" s="29"/>
    </row>
    <row r="36" spans="2:10" s="28" customFormat="1" ht="12.75">
      <c r="B36" s="28" t="s">
        <v>31</v>
      </c>
      <c r="C36" s="29"/>
      <c r="D36" s="29"/>
      <c r="G36" s="28" t="s">
        <v>47</v>
      </c>
      <c r="I36" s="29"/>
      <c r="J36" s="29"/>
    </row>
    <row r="37" spans="3:10" s="28" customFormat="1" ht="12.75">
      <c r="C37" s="29"/>
      <c r="D37" s="29"/>
      <c r="I37" s="29"/>
      <c r="J37" s="29"/>
    </row>
    <row r="38" spans="2:10" s="28" customFormat="1" ht="12.75">
      <c r="B38" s="28" t="s">
        <v>22</v>
      </c>
      <c r="C38" s="29"/>
      <c r="D38" s="29"/>
      <c r="G38" s="28" t="s">
        <v>66</v>
      </c>
      <c r="I38" s="29"/>
      <c r="J38" s="29"/>
    </row>
  </sheetData>
  <sheetProtection/>
  <mergeCells count="3">
    <mergeCell ref="N3:T3"/>
    <mergeCell ref="B6:G6"/>
    <mergeCell ref="B7:G7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Зоя Борисовна</dc:creator>
  <cp:keywords/>
  <dc:description/>
  <cp:lastModifiedBy>XTreme.ws</cp:lastModifiedBy>
  <cp:lastPrinted>2019-09-19T09:28:48Z</cp:lastPrinted>
  <dcterms:created xsi:type="dcterms:W3CDTF">2015-09-08T07:07:00Z</dcterms:created>
  <dcterms:modified xsi:type="dcterms:W3CDTF">2019-10-17T13:49:59Z</dcterms:modified>
  <cp:category/>
  <cp:version/>
  <cp:contentType/>
  <cp:contentStatus/>
</cp:coreProperties>
</file>