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6"/>
  </bookViews>
  <sheets>
    <sheet name="Учителя по В (новый)" sheetId="1" r:id="rId1"/>
    <sheet name="Учителя по В (старый)" sheetId="2" r:id="rId2"/>
    <sheet name="АХП по В (новый)" sheetId="3" r:id="rId3"/>
    <sheet name="АХП по В (старый)" sheetId="4" r:id="rId4"/>
    <sheet name="УВП по В (новый)" sheetId="5" r:id="rId5"/>
    <sheet name="УВП по В (старый)" sheetId="6" r:id="rId6"/>
    <sheet name="Лист1" sheetId="7" r:id="rId7"/>
  </sheets>
  <definedNames>
    <definedName name="_xlnm.Print_Area" localSheetId="0">'Учителя по В (новый)'!$A$1:$BF$47</definedName>
    <definedName name="_xlnm.Print_Area" localSheetId="1">'Учителя по В (старый)'!$A$1:$AT$47</definedName>
  </definedNames>
  <calcPr fullCalcOnLoad="1"/>
</workbook>
</file>

<file path=xl/sharedStrings.xml><?xml version="1.0" encoding="utf-8"?>
<sst xmlns="http://schemas.openxmlformats.org/spreadsheetml/2006/main" count="800" uniqueCount="235">
  <si>
    <t>Показатели на начало года</t>
  </si>
  <si>
    <t>1-4</t>
  </si>
  <si>
    <t>5 - 9</t>
  </si>
  <si>
    <t>10 - 11</t>
  </si>
  <si>
    <t>итого</t>
  </si>
  <si>
    <t>ТАРИФИКАЦИОННЫЙ СПИСОК УЧИТЕЛЕЙ ДОКУЧАЕВСКОЙ СРЕДНЕЙ ШКОЛЫ</t>
  </si>
  <si>
    <t>Число классов на 1 сентября</t>
  </si>
  <si>
    <t>Число учащихся на 1 сентября</t>
  </si>
  <si>
    <t>Общее число часов в неделю</t>
  </si>
  <si>
    <t>Адрес учреждения с.Караменды, Наурзумский район</t>
  </si>
  <si>
    <t>а) число часов по учебному плану</t>
  </si>
  <si>
    <t>№</t>
  </si>
  <si>
    <t>Образование</t>
  </si>
  <si>
    <t>№ диплома</t>
  </si>
  <si>
    <t>пед</t>
  </si>
  <si>
    <t>категория</t>
  </si>
  <si>
    <t>БДО</t>
  </si>
  <si>
    <t>нед.</t>
  </si>
  <si>
    <t xml:space="preserve">   число часов в неделю</t>
  </si>
  <si>
    <t>кол-во часов (проверка тетради)</t>
  </si>
  <si>
    <t>Сумма за часы (проверка тетради)</t>
  </si>
  <si>
    <t>классное рук-во</t>
  </si>
  <si>
    <t>кабинет</t>
  </si>
  <si>
    <t>п/п</t>
  </si>
  <si>
    <t>стаж</t>
  </si>
  <si>
    <t>нагр</t>
  </si>
  <si>
    <t xml:space="preserve">1 - 4 кл </t>
  </si>
  <si>
    <t>5 - 9  кл</t>
  </si>
  <si>
    <t>10 - 11 кл</t>
  </si>
  <si>
    <t>лет</t>
  </si>
  <si>
    <t>самопозн</t>
  </si>
  <si>
    <t>ЛВ№077508</t>
  </si>
  <si>
    <t>высшая</t>
  </si>
  <si>
    <t>физкульт.</t>
  </si>
  <si>
    <t>первая</t>
  </si>
  <si>
    <t>ИВ323439</t>
  </si>
  <si>
    <t>физика</t>
  </si>
  <si>
    <t>ШВ№324187</t>
  </si>
  <si>
    <t>вторая</t>
  </si>
  <si>
    <t>ср.спец</t>
  </si>
  <si>
    <t>высшее</t>
  </si>
  <si>
    <t>ЕВ№088766</t>
  </si>
  <si>
    <t>физ-ра</t>
  </si>
  <si>
    <t>билогия,химия</t>
  </si>
  <si>
    <t>Я-№195546</t>
  </si>
  <si>
    <t>информатика</t>
  </si>
  <si>
    <t>ЖБ№0203134</t>
  </si>
  <si>
    <t>ЖБ0024592</t>
  </si>
  <si>
    <t>4 класс</t>
  </si>
  <si>
    <t>УВ№673667</t>
  </si>
  <si>
    <t>Гл.бухгалтер</t>
  </si>
  <si>
    <t>Экономист</t>
  </si>
  <si>
    <t>англ.яз.</t>
  </si>
  <si>
    <t>предмета</t>
  </si>
  <si>
    <t xml:space="preserve">наименование </t>
  </si>
  <si>
    <t>мест</t>
  </si>
  <si>
    <t>ср. спец.</t>
  </si>
  <si>
    <t>1-4 кл</t>
  </si>
  <si>
    <t>5-9 кл</t>
  </si>
  <si>
    <t>10-11 кл</t>
  </si>
  <si>
    <t>сель/</t>
  </si>
  <si>
    <t>10- 11 кл</t>
  </si>
  <si>
    <t>Число класс/комплектов на 1 сентября</t>
  </si>
  <si>
    <t>б) число дополнительных часов</t>
  </si>
  <si>
    <t>иностранный язык</t>
  </si>
  <si>
    <t>трудовое обучение</t>
  </si>
  <si>
    <t>каз.яз.лит</t>
  </si>
  <si>
    <t>ЖБ№0430521</t>
  </si>
  <si>
    <t>5 - 9 кл</t>
  </si>
  <si>
    <t>б/к</t>
  </si>
  <si>
    <t>труды</t>
  </si>
  <si>
    <t>ЖБ № 0755226</t>
  </si>
  <si>
    <t>НВП</t>
  </si>
  <si>
    <t>пед. ставки</t>
  </si>
  <si>
    <t>ставка в месяц</t>
  </si>
  <si>
    <t>Итого ЗП в месяц</t>
  </si>
  <si>
    <t>10% надб</t>
  </si>
  <si>
    <t xml:space="preserve">ЖБ № 0004328 </t>
  </si>
  <si>
    <t>Уров  30%</t>
  </si>
  <si>
    <t>КТ№154479</t>
  </si>
  <si>
    <t>каз. яз. и лит</t>
  </si>
  <si>
    <t>ЖБ№0597647</t>
  </si>
  <si>
    <t>Блок</t>
  </si>
  <si>
    <t>В2-2</t>
  </si>
  <si>
    <t>В2-3</t>
  </si>
  <si>
    <t>В2-1</t>
  </si>
  <si>
    <t>В2-4</t>
  </si>
  <si>
    <t>В4-4</t>
  </si>
  <si>
    <t xml:space="preserve">сумма за часы </t>
  </si>
  <si>
    <t xml:space="preserve"> мастер</t>
  </si>
  <si>
    <t>Каргулова Т.Б.</t>
  </si>
  <si>
    <t>ШТАТНОЕ РАСПИСАНИЕ  УЧЕБНО - ВСПОМАГАТЕЛЬНОГО  ПЕРСОНАЛА</t>
  </si>
  <si>
    <t>ДОКУЧАЕВСКОЙ  СРЕДНЕЙ ШКОЛЫ</t>
  </si>
  <si>
    <t>Образо</t>
  </si>
  <si>
    <t>кате</t>
  </si>
  <si>
    <t>ставка</t>
  </si>
  <si>
    <t>допл.</t>
  </si>
  <si>
    <t>шт.</t>
  </si>
  <si>
    <t xml:space="preserve">должн.  </t>
  </si>
  <si>
    <t xml:space="preserve">сель/ </t>
  </si>
  <si>
    <t>надбавка 10%</t>
  </si>
  <si>
    <t xml:space="preserve">итого </t>
  </si>
  <si>
    <t>должности</t>
  </si>
  <si>
    <t>за  уче</t>
  </si>
  <si>
    <t>ед.</t>
  </si>
  <si>
    <t xml:space="preserve">оклад </t>
  </si>
  <si>
    <t>местн</t>
  </si>
  <si>
    <t>ЗП в</t>
  </si>
  <si>
    <t>вание</t>
  </si>
  <si>
    <t>гория</t>
  </si>
  <si>
    <t>бники</t>
  </si>
  <si>
    <t xml:space="preserve"> АУП</t>
  </si>
  <si>
    <t>месяц</t>
  </si>
  <si>
    <t>B 4-4</t>
  </si>
  <si>
    <t>библиотекарь</t>
  </si>
  <si>
    <t>ст. вожатая</t>
  </si>
  <si>
    <t>лаборант</t>
  </si>
  <si>
    <t>В 3-4</t>
  </si>
  <si>
    <t>С3</t>
  </si>
  <si>
    <t>ШТАТНОЕ РАСПИСАНИЕ  АДМИНИСТРАТИВНО-ХОЗЯИСТВЕННОГО ПЕРСОНАЛА</t>
  </si>
  <si>
    <t xml:space="preserve">на  1 сентября 2015 года </t>
  </si>
  <si>
    <t>наименование</t>
  </si>
  <si>
    <t xml:space="preserve">Образо </t>
  </si>
  <si>
    <t>шт.ед</t>
  </si>
  <si>
    <t>сель/местн.25%за катег</t>
  </si>
  <si>
    <t>итого ЗП</t>
  </si>
  <si>
    <t>оклад АУП</t>
  </si>
  <si>
    <t>в месяц</t>
  </si>
  <si>
    <t>Директор</t>
  </si>
  <si>
    <t xml:space="preserve"> Зам. УР</t>
  </si>
  <si>
    <t xml:space="preserve">высшее </t>
  </si>
  <si>
    <t xml:space="preserve"> Зам.ВР</t>
  </si>
  <si>
    <t>высш,КПИ</t>
  </si>
  <si>
    <t>переводчик</t>
  </si>
  <si>
    <t>завхоз</t>
  </si>
  <si>
    <t>общ.сред</t>
  </si>
  <si>
    <t>пом.воспит</t>
  </si>
  <si>
    <t>Директор школы:</t>
  </si>
  <si>
    <t xml:space="preserve">Гл.бухгалтер </t>
  </si>
  <si>
    <t>Докучаевская средняя школа</t>
  </si>
  <si>
    <t>надбавка 10%:</t>
  </si>
  <si>
    <t>А1-3-1</t>
  </si>
  <si>
    <t>А1- 4</t>
  </si>
  <si>
    <t>С 2</t>
  </si>
  <si>
    <t>С 3</t>
  </si>
  <si>
    <t>D 1</t>
  </si>
  <si>
    <t xml:space="preserve">D 1 </t>
  </si>
  <si>
    <t>Тимошенко Ю.А.</t>
  </si>
  <si>
    <t>естеств.</t>
  </si>
  <si>
    <t>программист</t>
  </si>
  <si>
    <t>математика</t>
  </si>
  <si>
    <t>учитель-логопед</t>
  </si>
  <si>
    <t>ЖБ№0755205</t>
  </si>
  <si>
    <t>НВ№099949</t>
  </si>
  <si>
    <t>география</t>
  </si>
  <si>
    <t>ЖБ№0722756</t>
  </si>
  <si>
    <t>ЖБ-Б1063113</t>
  </si>
  <si>
    <t>музыка</t>
  </si>
  <si>
    <t>рус.яз. и лит-ра</t>
  </si>
  <si>
    <t>каз.яз. и  лит</t>
  </si>
  <si>
    <t>воен.пол.сб.</t>
  </si>
  <si>
    <t>Коэффициент</t>
  </si>
  <si>
    <t>ЖБ№0398349</t>
  </si>
  <si>
    <t>Оспанова Т.Б.</t>
  </si>
  <si>
    <t xml:space="preserve">Коэффициент </t>
  </si>
  <si>
    <t>B4-4</t>
  </si>
  <si>
    <t xml:space="preserve">                                                          </t>
  </si>
  <si>
    <t>соцпедагог</t>
  </si>
  <si>
    <t>воспит КПП</t>
  </si>
  <si>
    <t xml:space="preserve">на  1 сентября 2019 года </t>
  </si>
  <si>
    <t>на 1 сентября 2019 года</t>
  </si>
  <si>
    <t>33,0,0</t>
  </si>
  <si>
    <t>40,1,0</t>
  </si>
  <si>
    <t>12,5,0</t>
  </si>
  <si>
    <t>15,0,0</t>
  </si>
  <si>
    <t>1,0,0,</t>
  </si>
  <si>
    <t>6,0,0</t>
  </si>
  <si>
    <t>9,6,0</t>
  </si>
  <si>
    <t>28,0,0</t>
  </si>
  <si>
    <t>18,0,0</t>
  </si>
  <si>
    <t>23,0,0</t>
  </si>
  <si>
    <t>20,0,0</t>
  </si>
  <si>
    <t>14,6,0</t>
  </si>
  <si>
    <t>10,0,0</t>
  </si>
  <si>
    <t>13,1,0</t>
  </si>
  <si>
    <t>2 Б класс</t>
  </si>
  <si>
    <t>восп.миницентра</t>
  </si>
  <si>
    <t>Тимошенко Ю. А.</t>
  </si>
  <si>
    <t>ЖБ-Б№0205777</t>
  </si>
  <si>
    <t>ЖБ-Б№0028593</t>
  </si>
  <si>
    <t>казахский язык</t>
  </si>
  <si>
    <t>матем.</t>
  </si>
  <si>
    <t>Ю № 337010</t>
  </si>
  <si>
    <t>40.0.0</t>
  </si>
  <si>
    <t>ЖБ-Б № 0877291</t>
  </si>
  <si>
    <t>до года</t>
  </si>
  <si>
    <t>В 2-4</t>
  </si>
  <si>
    <t>3 кл,с/позн</t>
  </si>
  <si>
    <t>псих</t>
  </si>
  <si>
    <t>31,10,0</t>
  </si>
  <si>
    <t>21,6,0</t>
  </si>
  <si>
    <t>1 класс, сам</t>
  </si>
  <si>
    <t>ист,вс ист,ос и пр</t>
  </si>
  <si>
    <t>28,2,0</t>
  </si>
  <si>
    <t>31,4,0</t>
  </si>
  <si>
    <t>29,3,0</t>
  </si>
  <si>
    <t>40,0,0</t>
  </si>
  <si>
    <t>17,6,0</t>
  </si>
  <si>
    <t>3,10,0</t>
  </si>
  <si>
    <t>6,7,0</t>
  </si>
  <si>
    <t>11,8,0</t>
  </si>
  <si>
    <t>17,4,0</t>
  </si>
  <si>
    <t>11,5,0</t>
  </si>
  <si>
    <t>делопроизв</t>
  </si>
  <si>
    <t>9,2,0</t>
  </si>
  <si>
    <t>осн. предпр.</t>
  </si>
  <si>
    <t>2 А класс, с/позн</t>
  </si>
  <si>
    <t>0,0,0</t>
  </si>
  <si>
    <t>Инклюзив часы</t>
  </si>
  <si>
    <t>Инклюзив 40%</t>
  </si>
  <si>
    <t>обновленка</t>
  </si>
  <si>
    <t>Модератор30%</t>
  </si>
  <si>
    <t>Эксперт 35%</t>
  </si>
  <si>
    <t>Исследователь 40%</t>
  </si>
  <si>
    <t>пед ст</t>
  </si>
  <si>
    <t>обн часы</t>
  </si>
  <si>
    <t>обновл</t>
  </si>
  <si>
    <t>пед. ст</t>
  </si>
  <si>
    <t>часы</t>
  </si>
  <si>
    <t>сумма</t>
  </si>
  <si>
    <t>пед.ст</t>
  </si>
  <si>
    <t xml:space="preserve">часы </t>
  </si>
  <si>
    <t>педагог-психолог</t>
  </si>
  <si>
    <t>6,7,1</t>
  </si>
  <si>
    <t>В 2-3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</si>
</sst>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4.2"/>
      <color indexed="12"/>
      <name val="Arial"/>
      <family val="2"/>
    </font>
    <font>
      <u val="single"/>
      <sz val="14.2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9" fontId="3" fillId="0" borderId="17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9" fontId="3" fillId="0" borderId="18" xfId="0" applyNumberFormat="1" applyFont="1" applyBorder="1" applyAlignment="1">
      <alignment/>
    </xf>
    <xf numFmtId="9" fontId="3" fillId="0" borderId="11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53" applyFont="1">
      <alignment/>
      <protection/>
    </xf>
    <xf numFmtId="0" fontId="0" fillId="0" borderId="0" xfId="53">
      <alignment/>
      <protection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/>
      <protection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Alignment="1">
      <alignment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/>
      <protection/>
    </xf>
    <xf numFmtId="0" fontId="7" fillId="0" borderId="11" xfId="53" applyFont="1" applyBorder="1">
      <alignment/>
      <protection/>
    </xf>
    <xf numFmtId="0" fontId="7" fillId="0" borderId="11" xfId="53" applyFont="1" applyBorder="1" applyAlignment="1">
      <alignment horizontal="right"/>
      <protection/>
    </xf>
    <xf numFmtId="0" fontId="7" fillId="0" borderId="11" xfId="53" applyFont="1" applyBorder="1" applyAlignment="1">
      <alignment horizontal="center"/>
      <protection/>
    </xf>
    <xf numFmtId="1" fontId="7" fillId="0" borderId="11" xfId="53" applyNumberFormat="1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7" fillId="0" borderId="11" xfId="0" applyFont="1" applyBorder="1" applyAlignment="1">
      <alignment/>
    </xf>
    <xf numFmtId="0" fontId="7" fillId="0" borderId="11" xfId="53" applyFont="1" applyFill="1" applyBorder="1">
      <alignment/>
      <protection/>
    </xf>
    <xf numFmtId="2" fontId="7" fillId="0" borderId="11" xfId="53" applyNumberFormat="1" applyFont="1" applyBorder="1" applyAlignment="1">
      <alignment horizontal="center"/>
      <protection/>
    </xf>
    <xf numFmtId="1" fontId="7" fillId="0" borderId="11" xfId="53" applyNumberFormat="1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1" fontId="8" fillId="0" borderId="11" xfId="53" applyNumberFormat="1" applyFont="1" applyBorder="1">
      <alignment/>
      <protection/>
    </xf>
    <xf numFmtId="0" fontId="8" fillId="0" borderId="11" xfId="53" applyFont="1" applyBorder="1">
      <alignment/>
      <protection/>
    </xf>
    <xf numFmtId="0" fontId="7" fillId="0" borderId="11" xfId="53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Border="1" applyAlignment="1">
      <alignment/>
      <protection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86" fontId="3" fillId="0" borderId="12" xfId="43" applyFont="1" applyBorder="1" applyAlignment="1">
      <alignment/>
    </xf>
    <xf numFmtId="186" fontId="3" fillId="0" borderId="13" xfId="43" applyFont="1" applyBorder="1" applyAlignment="1">
      <alignment/>
    </xf>
    <xf numFmtId="186" fontId="3" fillId="0" borderId="16" xfId="43" applyFont="1" applyBorder="1" applyAlignment="1">
      <alignment/>
    </xf>
    <xf numFmtId="186" fontId="3" fillId="0" borderId="0" xfId="43" applyFont="1" applyBorder="1" applyAlignment="1">
      <alignment/>
    </xf>
    <xf numFmtId="186" fontId="3" fillId="0" borderId="17" xfId="43" applyFont="1" applyBorder="1" applyAlignment="1">
      <alignment/>
    </xf>
    <xf numFmtId="186" fontId="3" fillId="0" borderId="18" xfId="43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53" applyFont="1" applyFill="1" applyAlignment="1">
      <alignment/>
      <protection/>
    </xf>
    <xf numFmtId="0" fontId="8" fillId="0" borderId="0" xfId="53" applyFont="1" applyFill="1" applyAlignment="1">
      <alignment horizontal="left"/>
      <protection/>
    </xf>
    <xf numFmtId="0" fontId="1" fillId="0" borderId="0" xfId="53" applyFont="1" applyFill="1" applyAlignment="1">
      <alignment/>
      <protection/>
    </xf>
    <xf numFmtId="0" fontId="1" fillId="0" borderId="0" xfId="53" applyFont="1" applyFill="1" applyAlignment="1">
      <alignment horizontal="left"/>
      <protection/>
    </xf>
    <xf numFmtId="1" fontId="4" fillId="0" borderId="17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9" fontId="3" fillId="0" borderId="10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7" fillId="0" borderId="11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/>
    </xf>
    <xf numFmtId="0" fontId="8" fillId="0" borderId="12" xfId="53" applyFont="1" applyBorder="1">
      <alignment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/>
      <protection/>
    </xf>
    <xf numFmtId="0" fontId="9" fillId="0" borderId="0" xfId="53" applyFont="1">
      <alignment/>
      <protection/>
    </xf>
    <xf numFmtId="0" fontId="8" fillId="0" borderId="16" xfId="53" applyFont="1" applyBorder="1">
      <alignment/>
      <protection/>
    </xf>
    <xf numFmtId="0" fontId="8" fillId="0" borderId="16" xfId="53" applyFont="1" applyBorder="1" applyAlignment="1">
      <alignment horizontal="center"/>
      <protection/>
    </xf>
    <xf numFmtId="0" fontId="8" fillId="0" borderId="17" xfId="53" applyFont="1" applyBorder="1">
      <alignment/>
      <protection/>
    </xf>
    <xf numFmtId="9" fontId="8" fillId="0" borderId="17" xfId="53" applyNumberFormat="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2" xfId="53" applyFont="1" applyBorder="1" applyAlignment="1">
      <alignment horizontal="center" wrapText="1"/>
      <protection/>
    </xf>
    <xf numFmtId="0" fontId="8" fillId="0" borderId="17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7" xfId="53" applyFont="1" applyBorder="1" applyAlignment="1">
      <alignment horizontal="center" vertical="top" wrapText="1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1"/>
  <sheetViews>
    <sheetView view="pageBreakPreview" zoomScale="93" zoomScaleSheetLayoutView="93" zoomScalePageLayoutView="0" workbookViewId="0" topLeftCell="A11">
      <selection activeCell="B11" sqref="B1:B16384"/>
    </sheetView>
  </sheetViews>
  <sheetFormatPr defaultColWidth="9.140625" defaultRowHeight="12.75"/>
  <cols>
    <col min="1" max="1" width="2.421875" style="0" customWidth="1"/>
    <col min="2" max="2" width="11.140625" style="0" customWidth="1"/>
    <col min="3" max="3" width="6.8515625" style="0" customWidth="1"/>
    <col min="4" max="4" width="8.57421875" style="0" customWidth="1"/>
    <col min="5" max="5" width="5.28125" style="0" customWidth="1"/>
    <col min="6" max="6" width="7.28125" style="0" customWidth="1"/>
    <col min="7" max="7" width="3.140625" style="0" customWidth="1"/>
    <col min="8" max="8" width="3.8515625" style="28" customWidth="1"/>
    <col min="9" max="11" width="4.57421875" style="0" customWidth="1"/>
    <col min="12" max="12" width="4.28125" style="0" customWidth="1"/>
    <col min="13" max="13" width="3.28125" style="0" customWidth="1"/>
    <col min="14" max="14" width="3.8515625" style="0" customWidth="1"/>
    <col min="15" max="15" width="4.57421875" style="84" customWidth="1"/>
    <col min="16" max="16" width="4.00390625" style="84" customWidth="1"/>
    <col min="17" max="18" width="6.28125" style="0" customWidth="1"/>
    <col min="19" max="19" width="5.57421875" style="0" customWidth="1"/>
    <col min="20" max="21" width="6.28125" style="0" customWidth="1"/>
    <col min="22" max="23" width="5.140625" style="0" customWidth="1"/>
    <col min="24" max="24" width="4.7109375" style="0" customWidth="1"/>
    <col min="25" max="25" width="3.85156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3.8515625" style="0" customWidth="1"/>
    <col min="30" max="30" width="5.8515625" style="0" customWidth="1"/>
    <col min="31" max="31" width="4.8515625" style="0" customWidth="1"/>
    <col min="32" max="32" width="5.00390625" style="0" customWidth="1"/>
    <col min="33" max="33" width="4.140625" style="0" customWidth="1"/>
    <col min="34" max="36" width="4.57421875" style="0" customWidth="1"/>
    <col min="37" max="37" width="4.7109375" style="0" customWidth="1"/>
    <col min="38" max="38" width="4.8515625" style="0" customWidth="1"/>
    <col min="39" max="39" width="4.00390625" style="0" customWidth="1"/>
    <col min="40" max="40" width="4.7109375" style="0" customWidth="1"/>
    <col min="41" max="41" width="4.140625" style="0" customWidth="1"/>
    <col min="42" max="42" width="4.57421875" style="0" customWidth="1"/>
    <col min="43" max="43" width="7.00390625" style="0" customWidth="1"/>
    <col min="44" max="44" width="5.7109375" style="0" customWidth="1"/>
    <col min="45" max="45" width="9.28125" style="0" customWidth="1"/>
    <col min="46" max="46" width="5.8515625" style="0" customWidth="1"/>
    <col min="47" max="47" width="5.00390625" style="0" customWidth="1"/>
    <col min="48" max="48" width="7.421875" style="84" customWidth="1"/>
    <col min="49" max="49" width="6.00390625" style="0" customWidth="1"/>
    <col min="50" max="50" width="5.57421875" style="0" customWidth="1"/>
    <col min="51" max="51" width="5.00390625" style="0" customWidth="1"/>
    <col min="52" max="53" width="5.28125" style="0" customWidth="1"/>
    <col min="54" max="55" width="4.8515625" style="0" customWidth="1"/>
    <col min="56" max="56" width="4.28125" style="0" customWidth="1"/>
    <col min="57" max="57" width="4.57421875" style="0" customWidth="1"/>
    <col min="58" max="58" width="6.00390625" style="0" customWidth="1"/>
  </cols>
  <sheetData>
    <row r="1" spans="1:53" ht="9" customHeight="1">
      <c r="A1" s="3"/>
      <c r="B1" s="3"/>
      <c r="C1" s="3"/>
      <c r="D1" s="3"/>
      <c r="E1" s="3"/>
      <c r="F1" s="3"/>
      <c r="G1" s="3"/>
      <c r="H1" s="85"/>
      <c r="I1" s="3"/>
      <c r="J1" s="3"/>
      <c r="K1" s="3"/>
      <c r="L1" s="3"/>
      <c r="M1" s="3"/>
      <c r="N1" s="3"/>
      <c r="O1" s="81"/>
      <c r="P1" s="8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139" t="s">
        <v>0</v>
      </c>
      <c r="AH1" s="140"/>
      <c r="AI1" s="140"/>
      <c r="AJ1" s="140"/>
      <c r="AK1" s="140"/>
      <c r="AL1" s="140"/>
      <c r="AM1" s="140"/>
      <c r="AN1" s="141"/>
      <c r="AO1" s="5">
        <v>0</v>
      </c>
      <c r="AP1" s="6" t="s">
        <v>1</v>
      </c>
      <c r="AQ1" s="6" t="s">
        <v>2</v>
      </c>
      <c r="AR1" s="6" t="s">
        <v>3</v>
      </c>
      <c r="AS1" s="6" t="s">
        <v>4</v>
      </c>
      <c r="AT1" s="2"/>
      <c r="AU1" s="2"/>
      <c r="AV1" s="83"/>
      <c r="AW1" s="1"/>
      <c r="AX1" s="1"/>
      <c r="AY1" s="1"/>
      <c r="AZ1" s="1"/>
      <c r="BA1" s="1"/>
    </row>
    <row r="2" spans="1:53" ht="9" customHeight="1">
      <c r="A2" s="3"/>
      <c r="B2" s="3"/>
      <c r="C2" s="3"/>
      <c r="D2" s="3" t="s">
        <v>5</v>
      </c>
      <c r="E2" s="3"/>
      <c r="F2" s="3"/>
      <c r="G2" s="3"/>
      <c r="H2" s="85"/>
      <c r="I2" s="3"/>
      <c r="J2" s="3"/>
      <c r="K2" s="3"/>
      <c r="L2" s="3"/>
      <c r="M2" s="3"/>
      <c r="N2" s="3"/>
      <c r="O2" s="81"/>
      <c r="P2" s="8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139" t="s">
        <v>6</v>
      </c>
      <c r="AH2" s="140"/>
      <c r="AI2" s="140"/>
      <c r="AJ2" s="140"/>
      <c r="AK2" s="140"/>
      <c r="AL2" s="140"/>
      <c r="AM2" s="140"/>
      <c r="AN2" s="141"/>
      <c r="AO2" s="5">
        <v>1</v>
      </c>
      <c r="AP2" s="6">
        <v>5</v>
      </c>
      <c r="AQ2" s="6">
        <v>5</v>
      </c>
      <c r="AR2" s="6">
        <v>1</v>
      </c>
      <c r="AS2" s="6">
        <v>13</v>
      </c>
      <c r="AT2" s="2"/>
      <c r="AU2" s="2"/>
      <c r="AV2" s="83"/>
      <c r="AW2" s="1"/>
      <c r="AX2" s="1"/>
      <c r="AY2" s="1"/>
      <c r="AZ2" s="1"/>
      <c r="BA2" s="1"/>
    </row>
    <row r="3" spans="1:53" ht="9" customHeight="1">
      <c r="A3" s="3"/>
      <c r="B3" s="3"/>
      <c r="C3" s="3"/>
      <c r="D3" s="3"/>
      <c r="E3" s="3"/>
      <c r="F3" s="3"/>
      <c r="G3" s="3"/>
      <c r="H3" s="85"/>
      <c r="I3" s="3"/>
      <c r="J3" s="3"/>
      <c r="K3" s="3"/>
      <c r="L3" s="3"/>
      <c r="M3" s="3"/>
      <c r="N3" s="3"/>
      <c r="O3" s="81"/>
      <c r="P3" s="8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139" t="s">
        <v>62</v>
      </c>
      <c r="AH3" s="140"/>
      <c r="AI3" s="140"/>
      <c r="AJ3" s="140"/>
      <c r="AK3" s="140"/>
      <c r="AL3" s="140"/>
      <c r="AM3" s="140"/>
      <c r="AN3" s="141"/>
      <c r="AO3" s="5">
        <v>1</v>
      </c>
      <c r="AP3" s="6">
        <v>5</v>
      </c>
      <c r="AQ3" s="6">
        <v>5</v>
      </c>
      <c r="AR3" s="6">
        <v>1</v>
      </c>
      <c r="AS3" s="6">
        <v>13</v>
      </c>
      <c r="AT3" s="2"/>
      <c r="AU3" s="2"/>
      <c r="AV3" s="83"/>
      <c r="AW3" s="1"/>
      <c r="AX3" s="1"/>
      <c r="AY3" s="1"/>
      <c r="AZ3" s="1"/>
      <c r="BA3" s="1"/>
    </row>
    <row r="4" spans="1:53" ht="9" customHeight="1">
      <c r="A4" s="3"/>
      <c r="B4" s="3"/>
      <c r="C4" s="3"/>
      <c r="D4" s="3"/>
      <c r="E4" s="3"/>
      <c r="F4" s="3"/>
      <c r="G4" s="3"/>
      <c r="H4" s="85"/>
      <c r="I4" s="3"/>
      <c r="J4" s="3"/>
      <c r="K4" s="3"/>
      <c r="L4" s="3"/>
      <c r="M4" s="3"/>
      <c r="N4" s="3"/>
      <c r="O4" s="81"/>
      <c r="P4" s="8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139" t="s">
        <v>7</v>
      </c>
      <c r="AH4" s="140"/>
      <c r="AI4" s="140"/>
      <c r="AJ4" s="140"/>
      <c r="AK4" s="140"/>
      <c r="AL4" s="140"/>
      <c r="AM4" s="140"/>
      <c r="AN4" s="141"/>
      <c r="AO4" s="5">
        <v>15</v>
      </c>
      <c r="AP4" s="6">
        <v>78</v>
      </c>
      <c r="AQ4" s="6">
        <v>69</v>
      </c>
      <c r="AR4" s="6">
        <v>16</v>
      </c>
      <c r="AS4" s="6">
        <v>180</v>
      </c>
      <c r="AT4" s="2"/>
      <c r="AU4" s="2"/>
      <c r="AV4" s="83"/>
      <c r="AW4" s="1"/>
      <c r="AX4" s="1"/>
      <c r="AY4" s="1"/>
      <c r="AZ4" s="1"/>
      <c r="BA4" s="1"/>
    </row>
    <row r="5" spans="1:53" ht="9" customHeight="1">
      <c r="A5" s="3"/>
      <c r="B5" s="3"/>
      <c r="C5" s="3"/>
      <c r="D5" s="3"/>
      <c r="E5" s="3"/>
      <c r="F5" s="3"/>
      <c r="G5" s="3" t="s">
        <v>169</v>
      </c>
      <c r="H5" s="85"/>
      <c r="I5" s="3"/>
      <c r="J5" s="3"/>
      <c r="K5" s="3"/>
      <c r="L5" s="3"/>
      <c r="M5" s="3"/>
      <c r="N5" s="3"/>
      <c r="O5" s="81"/>
      <c r="P5" s="8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139" t="s">
        <v>8</v>
      </c>
      <c r="AH5" s="140"/>
      <c r="AI5" s="140"/>
      <c r="AJ5" s="140"/>
      <c r="AK5" s="140"/>
      <c r="AL5" s="140"/>
      <c r="AM5" s="140"/>
      <c r="AN5" s="141"/>
      <c r="AO5" s="5"/>
      <c r="AP5" s="6">
        <v>136</v>
      </c>
      <c r="AQ5" s="6">
        <v>192</v>
      </c>
      <c r="AR5" s="6">
        <v>79</v>
      </c>
      <c r="AS5" s="6">
        <f>SUM(AO5:AR5)</f>
        <v>407</v>
      </c>
      <c r="AT5" s="2"/>
      <c r="AU5" s="2"/>
      <c r="AV5" s="83"/>
      <c r="AW5" s="1"/>
      <c r="AX5" s="1"/>
      <c r="AY5" s="1"/>
      <c r="AZ5" s="1"/>
      <c r="BA5" s="1"/>
    </row>
    <row r="6" spans="1:53" ht="9" customHeight="1">
      <c r="A6" s="3"/>
      <c r="B6" s="3"/>
      <c r="C6" s="3"/>
      <c r="D6" s="3"/>
      <c r="E6" s="3"/>
      <c r="F6" s="3"/>
      <c r="G6" s="3"/>
      <c r="H6" s="85"/>
      <c r="I6" s="3"/>
      <c r="J6" s="3"/>
      <c r="K6" s="3"/>
      <c r="L6" s="3"/>
      <c r="M6" s="3"/>
      <c r="N6" s="3"/>
      <c r="O6" s="81"/>
      <c r="P6" s="8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139" t="s">
        <v>10</v>
      </c>
      <c r="AH6" s="140"/>
      <c r="AI6" s="140"/>
      <c r="AJ6" s="140"/>
      <c r="AK6" s="140"/>
      <c r="AL6" s="140"/>
      <c r="AM6" s="140"/>
      <c r="AN6" s="141"/>
      <c r="AO6" s="5"/>
      <c r="AP6" s="6">
        <v>136</v>
      </c>
      <c r="AQ6" s="6">
        <v>173</v>
      </c>
      <c r="AR6" s="6">
        <v>78</v>
      </c>
      <c r="AS6" s="6">
        <v>359</v>
      </c>
      <c r="AT6" s="2"/>
      <c r="AU6" s="2"/>
      <c r="AV6" s="83"/>
      <c r="AW6" s="1"/>
      <c r="AX6" s="1"/>
      <c r="AY6" s="1"/>
      <c r="AZ6" s="1"/>
      <c r="BA6" s="1"/>
    </row>
    <row r="7" spans="1:53" ht="9" customHeight="1">
      <c r="A7" s="3"/>
      <c r="B7" s="3"/>
      <c r="C7" s="3"/>
      <c r="D7" s="3"/>
      <c r="E7" s="3"/>
      <c r="F7" s="3" t="s">
        <v>9</v>
      </c>
      <c r="G7" s="3"/>
      <c r="H7" s="85"/>
      <c r="I7" s="3"/>
      <c r="J7" s="3"/>
      <c r="K7" s="3"/>
      <c r="L7" s="3"/>
      <c r="M7" s="3"/>
      <c r="N7" s="3"/>
      <c r="O7" s="81"/>
      <c r="P7" s="8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"/>
      <c r="AG7" s="139" t="s">
        <v>63</v>
      </c>
      <c r="AH7" s="140"/>
      <c r="AI7" s="140"/>
      <c r="AJ7" s="140"/>
      <c r="AK7" s="140"/>
      <c r="AL7" s="140"/>
      <c r="AM7" s="140"/>
      <c r="AN7" s="141"/>
      <c r="AO7" s="5"/>
      <c r="AP7" s="6"/>
      <c r="AQ7" s="6">
        <v>19</v>
      </c>
      <c r="AR7" s="6">
        <v>1</v>
      </c>
      <c r="AS7" s="6">
        <v>20</v>
      </c>
      <c r="AT7" s="2"/>
      <c r="AU7" s="2"/>
      <c r="AV7" s="83"/>
      <c r="AW7" s="1"/>
      <c r="AX7" s="1"/>
      <c r="AY7" s="1"/>
      <c r="AZ7" s="1"/>
      <c r="BA7" s="1"/>
    </row>
    <row r="8" spans="1:53" ht="9" customHeight="1">
      <c r="A8" s="3"/>
      <c r="B8" s="3"/>
      <c r="C8" s="3"/>
      <c r="D8" s="3"/>
      <c r="E8" s="3"/>
      <c r="F8" s="3"/>
      <c r="G8" s="3"/>
      <c r="H8" s="85"/>
      <c r="I8" s="3"/>
      <c r="J8" s="3"/>
      <c r="K8" s="3"/>
      <c r="L8" s="3"/>
      <c r="M8" s="3"/>
      <c r="N8" s="3"/>
      <c r="O8" s="81"/>
      <c r="P8" s="8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/>
      <c r="AG8" s="139" t="s">
        <v>64</v>
      </c>
      <c r="AH8" s="140"/>
      <c r="AI8" s="140"/>
      <c r="AJ8" s="140"/>
      <c r="AK8" s="140"/>
      <c r="AL8" s="140"/>
      <c r="AM8" s="140"/>
      <c r="AN8" s="141"/>
      <c r="AO8" s="5"/>
      <c r="AP8" s="6"/>
      <c r="AQ8" s="6">
        <v>3</v>
      </c>
      <c r="AR8" s="6"/>
      <c r="AS8" s="6">
        <v>3</v>
      </c>
      <c r="AT8" s="2"/>
      <c r="AU8" s="2"/>
      <c r="AV8" s="83"/>
      <c r="AW8" s="1"/>
      <c r="AX8" s="1"/>
      <c r="AY8" s="1"/>
      <c r="AZ8" s="1"/>
      <c r="BA8" s="1"/>
    </row>
    <row r="9" spans="1:53" ht="9" customHeight="1">
      <c r="A9" s="3"/>
      <c r="B9" s="3"/>
      <c r="C9" s="3"/>
      <c r="D9" s="3"/>
      <c r="E9" s="3"/>
      <c r="F9" s="3"/>
      <c r="G9" s="3"/>
      <c r="H9" s="85"/>
      <c r="I9" s="3"/>
      <c r="J9" s="3"/>
      <c r="K9" s="3"/>
      <c r="L9" s="3"/>
      <c r="M9" s="3"/>
      <c r="N9" s="3"/>
      <c r="O9" s="81"/>
      <c r="P9" s="8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/>
      <c r="AG9" s="139" t="s">
        <v>65</v>
      </c>
      <c r="AH9" s="140"/>
      <c r="AI9" s="140"/>
      <c r="AJ9" s="140"/>
      <c r="AK9" s="140"/>
      <c r="AL9" s="140"/>
      <c r="AM9" s="140"/>
      <c r="AN9" s="141"/>
      <c r="AO9" s="5"/>
      <c r="AP9" s="6"/>
      <c r="AQ9" s="6">
        <v>7</v>
      </c>
      <c r="AR9" s="6">
        <v>1</v>
      </c>
      <c r="AS9" s="6">
        <f>SUM(AO9:AR9)</f>
        <v>8</v>
      </c>
      <c r="AT9" s="2"/>
      <c r="AU9" s="2"/>
      <c r="AV9" s="83"/>
      <c r="AW9" s="1"/>
      <c r="AX9" s="1"/>
      <c r="AY9" s="1"/>
      <c r="AZ9" s="1"/>
      <c r="BA9" s="1"/>
    </row>
    <row r="10" spans="1:53" ht="9" customHeight="1">
      <c r="A10" s="3"/>
      <c r="B10" s="3"/>
      <c r="C10" s="3"/>
      <c r="D10" s="3"/>
      <c r="E10" s="3"/>
      <c r="F10" s="3"/>
      <c r="G10" s="3"/>
      <c r="H10" s="85"/>
      <c r="I10" s="3"/>
      <c r="J10" s="3"/>
      <c r="K10" s="3"/>
      <c r="L10" s="3"/>
      <c r="M10" s="3"/>
      <c r="N10" s="3"/>
      <c r="O10" s="81"/>
      <c r="P10" s="8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139" t="s">
        <v>42</v>
      </c>
      <c r="AH10" s="140"/>
      <c r="AI10" s="140"/>
      <c r="AJ10" s="140"/>
      <c r="AK10" s="140"/>
      <c r="AL10" s="140"/>
      <c r="AM10" s="140"/>
      <c r="AN10" s="141"/>
      <c r="AO10" s="5"/>
      <c r="AP10" s="6"/>
      <c r="AQ10" s="6">
        <v>3</v>
      </c>
      <c r="AR10" s="6"/>
      <c r="AS10" s="6">
        <v>3</v>
      </c>
      <c r="AT10" s="2"/>
      <c r="AU10" s="2"/>
      <c r="AV10" s="83"/>
      <c r="AW10" s="1"/>
      <c r="AX10" s="1"/>
      <c r="AY10" s="1"/>
      <c r="AZ10" s="1"/>
      <c r="BA10" s="1"/>
    </row>
    <row r="11" spans="1:53" ht="9" customHeight="1">
      <c r="A11" s="3"/>
      <c r="B11" s="3"/>
      <c r="C11" s="3"/>
      <c r="D11" s="3"/>
      <c r="E11" s="3"/>
      <c r="F11" s="3"/>
      <c r="G11" s="3"/>
      <c r="H11" s="85"/>
      <c r="I11" s="3"/>
      <c r="J11" s="3"/>
      <c r="K11" s="3"/>
      <c r="L11" s="3"/>
      <c r="M11" s="3"/>
      <c r="N11" s="3"/>
      <c r="O11" s="81"/>
      <c r="P11" s="8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69" t="s">
        <v>190</v>
      </c>
      <c r="AH11" s="70"/>
      <c r="AI11" s="70"/>
      <c r="AJ11" s="70"/>
      <c r="AK11" s="70"/>
      <c r="AL11" s="70"/>
      <c r="AM11" s="70"/>
      <c r="AN11" s="71"/>
      <c r="AO11" s="5"/>
      <c r="AP11" s="6"/>
      <c r="AQ11" s="6">
        <v>5</v>
      </c>
      <c r="AR11" s="6"/>
      <c r="AS11" s="6">
        <v>5</v>
      </c>
      <c r="AT11" s="2"/>
      <c r="AU11" s="2"/>
      <c r="AV11" s="83"/>
      <c r="AW11" s="1"/>
      <c r="AX11" s="1"/>
      <c r="AY11" s="1"/>
      <c r="AZ11" s="1"/>
      <c r="BA11" s="1"/>
    </row>
    <row r="12" spans="1:53" ht="9" customHeight="1">
      <c r="A12" s="3"/>
      <c r="B12" s="3"/>
      <c r="C12" s="3"/>
      <c r="D12" s="3"/>
      <c r="E12" s="3"/>
      <c r="F12" s="3"/>
      <c r="G12" s="3"/>
      <c r="H12" s="85"/>
      <c r="I12" s="3"/>
      <c r="J12" s="3"/>
      <c r="K12" s="3"/>
      <c r="L12" s="3"/>
      <c r="M12" s="3"/>
      <c r="N12" s="3"/>
      <c r="O12" s="81"/>
      <c r="P12" s="8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139" t="s">
        <v>45</v>
      </c>
      <c r="AH12" s="140"/>
      <c r="AI12" s="140"/>
      <c r="AJ12" s="140"/>
      <c r="AK12" s="140"/>
      <c r="AL12" s="140"/>
      <c r="AM12" s="140"/>
      <c r="AN12" s="141"/>
      <c r="AO12" s="5"/>
      <c r="AP12" s="6"/>
      <c r="AQ12" s="6">
        <v>1</v>
      </c>
      <c r="AR12" s="6"/>
      <c r="AS12" s="6">
        <v>1</v>
      </c>
      <c r="AT12" s="2"/>
      <c r="AU12" s="2"/>
      <c r="AV12" s="83"/>
      <c r="AW12" s="1"/>
      <c r="AX12" s="1"/>
      <c r="AY12" s="1"/>
      <c r="AZ12" s="1"/>
      <c r="BA12" s="1"/>
    </row>
    <row r="13" spans="1:53" s="105" customFormat="1" ht="9" customHeight="1">
      <c r="A13" s="7" t="s">
        <v>11</v>
      </c>
      <c r="B13" s="72" t="s">
        <v>54</v>
      </c>
      <c r="C13" s="73" t="s">
        <v>12</v>
      </c>
      <c r="D13" s="7" t="s">
        <v>13</v>
      </c>
      <c r="E13" s="8" t="s">
        <v>14</v>
      </c>
      <c r="F13" s="7" t="s">
        <v>15</v>
      </c>
      <c r="G13" s="129" t="s">
        <v>82</v>
      </c>
      <c r="H13" s="133" t="s">
        <v>73</v>
      </c>
      <c r="I13" s="136" t="s">
        <v>16</v>
      </c>
      <c r="J13" s="129" t="s">
        <v>161</v>
      </c>
      <c r="K13" s="129" t="s">
        <v>74</v>
      </c>
      <c r="L13" s="7" t="s">
        <v>17</v>
      </c>
      <c r="M13" s="8" t="s">
        <v>17</v>
      </c>
      <c r="N13" s="9" t="s">
        <v>18</v>
      </c>
      <c r="O13" s="78"/>
      <c r="P13" s="78"/>
      <c r="Q13" s="146" t="s">
        <v>88</v>
      </c>
      <c r="R13" s="147"/>
      <c r="S13" s="148"/>
      <c r="T13" s="7" t="s">
        <v>60</v>
      </c>
      <c r="U13" s="143" t="s">
        <v>218</v>
      </c>
      <c r="V13" s="143" t="s">
        <v>219</v>
      </c>
      <c r="W13" s="126" t="s">
        <v>19</v>
      </c>
      <c r="X13" s="142"/>
      <c r="Y13" s="142"/>
      <c r="Z13" s="142"/>
      <c r="AA13" s="142"/>
      <c r="AB13" s="127"/>
      <c r="AC13" s="9"/>
      <c r="AD13" s="10" t="s">
        <v>20</v>
      </c>
      <c r="AE13" s="10"/>
      <c r="AF13" s="10"/>
      <c r="AG13" s="10"/>
      <c r="AH13" s="11"/>
      <c r="AI13" s="126" t="s">
        <v>21</v>
      </c>
      <c r="AJ13" s="142"/>
      <c r="AK13" s="142"/>
      <c r="AL13" s="142"/>
      <c r="AM13" s="142"/>
      <c r="AN13" s="127"/>
      <c r="AO13" s="129" t="s">
        <v>89</v>
      </c>
      <c r="AP13" s="129" t="s">
        <v>22</v>
      </c>
      <c r="AQ13" s="129" t="s">
        <v>76</v>
      </c>
      <c r="AR13" s="129" t="s">
        <v>78</v>
      </c>
      <c r="AS13" s="129" t="s">
        <v>75</v>
      </c>
      <c r="AT13" s="107"/>
      <c r="AU13" s="107"/>
      <c r="AV13" s="123"/>
      <c r="AW13" s="124"/>
      <c r="AX13" s="124"/>
      <c r="AY13" s="124"/>
      <c r="AZ13" s="124"/>
      <c r="BA13" s="124"/>
    </row>
    <row r="14" spans="1:58" s="105" customFormat="1" ht="9" customHeight="1">
      <c r="A14" s="12" t="s">
        <v>23</v>
      </c>
      <c r="B14" s="74" t="s">
        <v>53</v>
      </c>
      <c r="C14" s="75"/>
      <c r="D14" s="12"/>
      <c r="E14" s="4" t="s">
        <v>24</v>
      </c>
      <c r="F14" s="12"/>
      <c r="G14" s="130"/>
      <c r="H14" s="134"/>
      <c r="I14" s="137"/>
      <c r="J14" s="130"/>
      <c r="K14" s="130"/>
      <c r="L14" s="12" t="s">
        <v>25</v>
      </c>
      <c r="M14" s="4" t="s">
        <v>25</v>
      </c>
      <c r="N14" s="129" t="s">
        <v>26</v>
      </c>
      <c r="O14" s="129" t="s">
        <v>68</v>
      </c>
      <c r="P14" s="129" t="s">
        <v>28</v>
      </c>
      <c r="Q14" s="129" t="s">
        <v>26</v>
      </c>
      <c r="R14" s="129" t="s">
        <v>27</v>
      </c>
      <c r="S14" s="129" t="s">
        <v>28</v>
      </c>
      <c r="T14" s="12" t="s">
        <v>55</v>
      </c>
      <c r="U14" s="144"/>
      <c r="V14" s="144"/>
      <c r="W14" s="126" t="s">
        <v>57</v>
      </c>
      <c r="X14" s="127"/>
      <c r="Y14" s="126" t="s">
        <v>58</v>
      </c>
      <c r="Z14" s="127"/>
      <c r="AA14" s="126" t="s">
        <v>59</v>
      </c>
      <c r="AB14" s="127"/>
      <c r="AC14" s="126" t="s">
        <v>57</v>
      </c>
      <c r="AD14" s="127"/>
      <c r="AE14" s="132" t="s">
        <v>58</v>
      </c>
      <c r="AF14" s="132"/>
      <c r="AG14" s="126" t="s">
        <v>61</v>
      </c>
      <c r="AH14" s="127"/>
      <c r="AI14" s="126" t="s">
        <v>57</v>
      </c>
      <c r="AJ14" s="127"/>
      <c r="AK14" s="126" t="s">
        <v>58</v>
      </c>
      <c r="AL14" s="127"/>
      <c r="AM14" s="126" t="s">
        <v>61</v>
      </c>
      <c r="AN14" s="127"/>
      <c r="AO14" s="130"/>
      <c r="AP14" s="130"/>
      <c r="AQ14" s="130"/>
      <c r="AR14" s="130"/>
      <c r="AS14" s="130"/>
      <c r="AT14" s="107"/>
      <c r="AU14" s="132" t="s">
        <v>220</v>
      </c>
      <c r="AV14" s="132"/>
      <c r="AW14" s="132"/>
      <c r="AX14" s="132" t="s">
        <v>221</v>
      </c>
      <c r="AY14" s="132"/>
      <c r="AZ14" s="132"/>
      <c r="BA14" s="132" t="s">
        <v>222</v>
      </c>
      <c r="BB14" s="132"/>
      <c r="BC14" s="132"/>
      <c r="BD14" s="132" t="s">
        <v>223</v>
      </c>
      <c r="BE14" s="132"/>
      <c r="BF14" s="132"/>
    </row>
    <row r="15" spans="1:58" s="105" customFormat="1" ht="14.25" customHeight="1">
      <c r="A15" s="13"/>
      <c r="B15" s="76"/>
      <c r="C15" s="77"/>
      <c r="D15" s="13"/>
      <c r="E15" s="14" t="s">
        <v>29</v>
      </c>
      <c r="F15" s="13"/>
      <c r="G15" s="131"/>
      <c r="H15" s="135"/>
      <c r="I15" s="138"/>
      <c r="J15" s="131"/>
      <c r="K15" s="131"/>
      <c r="L15" s="13">
        <v>18</v>
      </c>
      <c r="M15" s="14">
        <v>20</v>
      </c>
      <c r="N15" s="131"/>
      <c r="O15" s="131"/>
      <c r="P15" s="131"/>
      <c r="Q15" s="131"/>
      <c r="R15" s="131"/>
      <c r="S15" s="131"/>
      <c r="T15" s="15">
        <v>0.25</v>
      </c>
      <c r="U15" s="145"/>
      <c r="V15" s="145"/>
      <c r="W15" s="16">
        <v>0.5</v>
      </c>
      <c r="X15" s="17">
        <v>1</v>
      </c>
      <c r="Y15" s="17">
        <v>0.5</v>
      </c>
      <c r="Z15" s="17">
        <v>1</v>
      </c>
      <c r="AA15" s="17">
        <v>0.5</v>
      </c>
      <c r="AB15" s="18">
        <v>1</v>
      </c>
      <c r="AC15" s="19">
        <v>0.5</v>
      </c>
      <c r="AD15" s="19">
        <v>1</v>
      </c>
      <c r="AE15" s="19">
        <v>0.5</v>
      </c>
      <c r="AF15" s="19">
        <v>1</v>
      </c>
      <c r="AG15" s="19">
        <v>0.5</v>
      </c>
      <c r="AH15" s="20">
        <v>1</v>
      </c>
      <c r="AI15" s="108">
        <v>0.5</v>
      </c>
      <c r="AJ15" s="19">
        <v>1</v>
      </c>
      <c r="AK15" s="19">
        <v>0.5</v>
      </c>
      <c r="AL15" s="19">
        <v>1</v>
      </c>
      <c r="AM15" s="19">
        <v>0.5</v>
      </c>
      <c r="AN15" s="109">
        <v>1</v>
      </c>
      <c r="AO15" s="131"/>
      <c r="AP15" s="131"/>
      <c r="AQ15" s="131"/>
      <c r="AR15" s="131"/>
      <c r="AS15" s="131"/>
      <c r="AT15" s="107"/>
      <c r="AU15" s="35" t="s">
        <v>224</v>
      </c>
      <c r="AV15" s="80" t="s">
        <v>225</v>
      </c>
      <c r="AW15" s="35" t="s">
        <v>226</v>
      </c>
      <c r="AX15" s="35" t="s">
        <v>227</v>
      </c>
      <c r="AY15" s="35" t="s">
        <v>228</v>
      </c>
      <c r="AZ15" s="35" t="s">
        <v>229</v>
      </c>
      <c r="BA15" s="35" t="s">
        <v>230</v>
      </c>
      <c r="BB15" s="35" t="s">
        <v>228</v>
      </c>
      <c r="BC15" s="35" t="s">
        <v>229</v>
      </c>
      <c r="BD15" s="35" t="s">
        <v>227</v>
      </c>
      <c r="BE15" s="35" t="s">
        <v>231</v>
      </c>
      <c r="BF15" s="35" t="s">
        <v>229</v>
      </c>
    </row>
    <row r="16" spans="1:58" s="28" customFormat="1" ht="10.5" customHeight="1">
      <c r="A16" s="24">
        <v>1</v>
      </c>
      <c r="B16" s="24" t="s">
        <v>36</v>
      </c>
      <c r="C16" s="25" t="s">
        <v>40</v>
      </c>
      <c r="D16" s="24" t="s">
        <v>37</v>
      </c>
      <c r="E16" s="24" t="s">
        <v>199</v>
      </c>
      <c r="F16" s="24" t="s">
        <v>32</v>
      </c>
      <c r="G16" s="24" t="s">
        <v>85</v>
      </c>
      <c r="H16" s="34">
        <f>(1/18)*L16</f>
        <v>0.5</v>
      </c>
      <c r="I16" s="26">
        <v>17697</v>
      </c>
      <c r="J16" s="34">
        <v>5.41</v>
      </c>
      <c r="K16" s="23">
        <f aca="true" t="shared" si="0" ref="K16:K42">I16*J16</f>
        <v>95740.77</v>
      </c>
      <c r="L16" s="26">
        <v>9</v>
      </c>
      <c r="M16" s="26">
        <v>18</v>
      </c>
      <c r="N16" s="26"/>
      <c r="O16" s="26">
        <v>6</v>
      </c>
      <c r="P16" s="26">
        <v>3</v>
      </c>
      <c r="Q16" s="92">
        <f aca="true" t="shared" si="1" ref="Q16:Q43">(K16/M16)*N16</f>
        <v>0</v>
      </c>
      <c r="R16" s="93">
        <f aca="true" t="shared" si="2" ref="R16:R43">(K16/M16)*O16</f>
        <v>31913.590000000004</v>
      </c>
      <c r="S16" s="92">
        <f aca="true" t="shared" si="3" ref="S16:S43">(K16/M16)*P16</f>
        <v>15956.795000000002</v>
      </c>
      <c r="T16" s="94">
        <f aca="true" t="shared" si="4" ref="T16:T43">(Q16+R16+S16)*0.25</f>
        <v>11967.596250000002</v>
      </c>
      <c r="U16" s="94">
        <v>4</v>
      </c>
      <c r="V16" s="94">
        <f>((17697*40%)/18)*U16</f>
        <v>1573.0666666666666</v>
      </c>
      <c r="W16" s="26"/>
      <c r="X16" s="23"/>
      <c r="Y16" s="26">
        <v>6</v>
      </c>
      <c r="Z16" s="23"/>
      <c r="AA16" s="26">
        <v>3</v>
      </c>
      <c r="AB16" s="23"/>
      <c r="AC16" s="26">
        <f aca="true" t="shared" si="5" ref="AC16:AC43">I16*20%/M16*W16*50%</f>
        <v>0</v>
      </c>
      <c r="AD16" s="26">
        <f aca="true" t="shared" si="6" ref="AD16:AD43">I16*20%/M16*X16</f>
        <v>0</v>
      </c>
      <c r="AE16" s="26">
        <f aca="true" t="shared" si="7" ref="AE16:AE43">I16*20%/M16*Y16*50%</f>
        <v>589.9</v>
      </c>
      <c r="AF16" s="26">
        <f aca="true" t="shared" si="8" ref="AF16:AF43">I16*20%/M16*Z16</f>
        <v>0</v>
      </c>
      <c r="AG16" s="26">
        <f aca="true" t="shared" si="9" ref="AG16:AG43">I16*20%/M16*AA16*50%</f>
        <v>294.95</v>
      </c>
      <c r="AH16" s="26">
        <f aca="true" t="shared" si="10" ref="AH16:AH41">(17697*20%/18*AB16)</f>
        <v>0</v>
      </c>
      <c r="AI16" s="95"/>
      <c r="AJ16" s="95"/>
      <c r="AK16" s="23"/>
      <c r="AL16" s="23"/>
      <c r="AM16" s="23"/>
      <c r="AN16" s="23"/>
      <c r="AO16" s="23"/>
      <c r="AP16" s="23"/>
      <c r="AQ16" s="26">
        <f>(Q16+R16+S16+T16)*10%</f>
        <v>5983.798125000001</v>
      </c>
      <c r="AR16" s="26"/>
      <c r="AS16" s="26">
        <f>AR16+AQ16+AP16+AO16+AN16+AM16+AL16+AK16+AJ16+AI16+AH16+AG16+AF16+AE16+AD16+AC16+T16+S16+R16+Q16+V16</f>
        <v>68279.69604166668</v>
      </c>
      <c r="AT16" s="106"/>
      <c r="AU16" s="111">
        <f>1/18*AV16</f>
        <v>0.3333333333333333</v>
      </c>
      <c r="AV16" s="23">
        <v>6</v>
      </c>
      <c r="AW16" s="110">
        <f>(((K16*1.25)*30%)/18)*AV16</f>
        <v>11967.59625</v>
      </c>
      <c r="AX16" s="24"/>
      <c r="AY16" s="24"/>
      <c r="AZ16" s="24"/>
      <c r="BA16" s="24"/>
      <c r="BB16" s="24"/>
      <c r="BC16" s="24"/>
      <c r="BD16" s="24"/>
      <c r="BE16" s="24"/>
      <c r="BF16" s="24"/>
    </row>
    <row r="17" spans="1:58" s="28" customFormat="1" ht="10.5" customHeight="1">
      <c r="A17" s="24">
        <v>2</v>
      </c>
      <c r="B17" s="24" t="s">
        <v>216</v>
      </c>
      <c r="C17" s="25" t="s">
        <v>40</v>
      </c>
      <c r="D17" s="24" t="s">
        <v>49</v>
      </c>
      <c r="E17" s="24" t="s">
        <v>203</v>
      </c>
      <c r="F17" s="24" t="s">
        <v>34</v>
      </c>
      <c r="G17" s="24" t="s">
        <v>83</v>
      </c>
      <c r="H17" s="34">
        <f>(1/18)*L17</f>
        <v>1.1111111111111112</v>
      </c>
      <c r="I17" s="26">
        <v>17697</v>
      </c>
      <c r="J17" s="34">
        <v>5.2</v>
      </c>
      <c r="K17" s="23">
        <f t="shared" si="0"/>
        <v>92024.40000000001</v>
      </c>
      <c r="L17" s="26">
        <v>20</v>
      </c>
      <c r="M17" s="26">
        <v>18</v>
      </c>
      <c r="N17" s="26">
        <v>20</v>
      </c>
      <c r="O17" s="26"/>
      <c r="P17" s="26"/>
      <c r="Q17" s="92">
        <f t="shared" si="1"/>
        <v>102249.33333333334</v>
      </c>
      <c r="R17" s="93">
        <f t="shared" si="2"/>
        <v>0</v>
      </c>
      <c r="S17" s="92">
        <f t="shared" si="3"/>
        <v>0</v>
      </c>
      <c r="T17" s="94">
        <f t="shared" si="4"/>
        <v>25562.333333333336</v>
      </c>
      <c r="U17" s="94">
        <v>19</v>
      </c>
      <c r="V17" s="94">
        <f aca="true" t="shared" si="11" ref="V17:V43">((17697*40%)/18)*U17</f>
        <v>7472.066666666667</v>
      </c>
      <c r="W17" s="26"/>
      <c r="X17" s="26">
        <v>18</v>
      </c>
      <c r="Y17" s="26"/>
      <c r="Z17" s="23"/>
      <c r="AA17" s="26"/>
      <c r="AB17" s="23"/>
      <c r="AC17" s="26">
        <f t="shared" si="5"/>
        <v>0</v>
      </c>
      <c r="AD17" s="26">
        <f t="shared" si="6"/>
        <v>3539.3999999999996</v>
      </c>
      <c r="AE17" s="26">
        <f t="shared" si="7"/>
        <v>0</v>
      </c>
      <c r="AF17" s="26">
        <f t="shared" si="8"/>
        <v>0</v>
      </c>
      <c r="AG17" s="26">
        <f t="shared" si="9"/>
        <v>0</v>
      </c>
      <c r="AH17" s="26">
        <f t="shared" si="10"/>
        <v>0</v>
      </c>
      <c r="AI17" s="23"/>
      <c r="AJ17" s="23">
        <v>4424</v>
      </c>
      <c r="AK17" s="23"/>
      <c r="AL17" s="23"/>
      <c r="AM17" s="23"/>
      <c r="AN17" s="23"/>
      <c r="AO17" s="23"/>
      <c r="AP17" s="23">
        <v>3539</v>
      </c>
      <c r="AQ17" s="26">
        <f aca="true" t="shared" si="12" ref="AQ17:AQ41">(Q17+R17+S17+T17)*10%</f>
        <v>12781.16666666667</v>
      </c>
      <c r="AR17" s="26"/>
      <c r="AS17" s="26">
        <f aca="true" t="shared" si="13" ref="AS17:AS43">AR17+AQ17+AP17+AO17+AN17+AM17+AL17+AK17+AJ17+AI17+AH17+AG17+AF17+AE17+AD17+AC17+T17+S17+R17+Q17+V17</f>
        <v>159567.30000000002</v>
      </c>
      <c r="AT17" s="106"/>
      <c r="AU17" s="111">
        <f aca="true" t="shared" si="14" ref="AU17:AU43">1/18*AV17</f>
        <v>1.1111111111111112</v>
      </c>
      <c r="AV17" s="23">
        <v>20</v>
      </c>
      <c r="AW17" s="110">
        <f aca="true" t="shared" si="15" ref="AW17:AW43">(((K17*1.25)*30%)/18)*AV17</f>
        <v>38343.5</v>
      </c>
      <c r="AX17" s="24"/>
      <c r="AY17" s="24"/>
      <c r="AZ17" s="24"/>
      <c r="BA17" s="24"/>
      <c r="BB17" s="24"/>
      <c r="BC17" s="24"/>
      <c r="BD17" s="24"/>
      <c r="BE17" s="24"/>
      <c r="BF17" s="24"/>
    </row>
    <row r="18" spans="1:58" s="28" customFormat="1" ht="10.5" customHeight="1">
      <c r="A18" s="24">
        <v>3</v>
      </c>
      <c r="B18" s="24" t="s">
        <v>70</v>
      </c>
      <c r="C18" s="25" t="s">
        <v>40</v>
      </c>
      <c r="D18" s="24" t="s">
        <v>194</v>
      </c>
      <c r="E18" s="24" t="s">
        <v>173</v>
      </c>
      <c r="F18" s="24" t="s">
        <v>38</v>
      </c>
      <c r="G18" s="24" t="s">
        <v>84</v>
      </c>
      <c r="H18" s="34">
        <f aca="true" t="shared" si="16" ref="H18:H43">(1/18)*L18</f>
        <v>0.4444444444444444</v>
      </c>
      <c r="I18" s="26">
        <v>17697</v>
      </c>
      <c r="J18" s="34">
        <v>4.81</v>
      </c>
      <c r="K18" s="23">
        <f t="shared" si="0"/>
        <v>85122.56999999999</v>
      </c>
      <c r="L18" s="26">
        <v>8</v>
      </c>
      <c r="M18" s="26">
        <v>18</v>
      </c>
      <c r="N18" s="26"/>
      <c r="O18" s="26">
        <v>7</v>
      </c>
      <c r="P18" s="26">
        <v>1</v>
      </c>
      <c r="Q18" s="92">
        <f t="shared" si="1"/>
        <v>0</v>
      </c>
      <c r="R18" s="93">
        <f t="shared" si="2"/>
        <v>33103.221666666665</v>
      </c>
      <c r="S18" s="92">
        <f t="shared" si="3"/>
        <v>4729.031666666666</v>
      </c>
      <c r="T18" s="94">
        <f t="shared" si="4"/>
        <v>9458.063333333332</v>
      </c>
      <c r="U18" s="94">
        <v>4</v>
      </c>
      <c r="V18" s="94">
        <f t="shared" si="11"/>
        <v>1573.0666666666666</v>
      </c>
      <c r="W18" s="26"/>
      <c r="X18" s="23"/>
      <c r="Y18" s="26">
        <v>5</v>
      </c>
      <c r="Z18" s="23">
        <v>2</v>
      </c>
      <c r="AA18" s="26">
        <v>1</v>
      </c>
      <c r="AB18" s="23"/>
      <c r="AC18" s="26">
        <f t="shared" si="5"/>
        <v>0</v>
      </c>
      <c r="AD18" s="26">
        <f t="shared" si="6"/>
        <v>0</v>
      </c>
      <c r="AE18" s="26">
        <f t="shared" si="7"/>
        <v>491.5833333333333</v>
      </c>
      <c r="AF18" s="26">
        <f t="shared" si="8"/>
        <v>393.26666666666665</v>
      </c>
      <c r="AG18" s="26">
        <f t="shared" si="9"/>
        <v>98.31666666666666</v>
      </c>
      <c r="AH18" s="26">
        <f t="shared" si="10"/>
        <v>0</v>
      </c>
      <c r="AI18" s="23"/>
      <c r="AJ18" s="23"/>
      <c r="AK18" s="23"/>
      <c r="AL18" s="23"/>
      <c r="AM18" s="23"/>
      <c r="AN18" s="23"/>
      <c r="AO18" s="23">
        <v>3539</v>
      </c>
      <c r="AP18" s="23"/>
      <c r="AQ18" s="26">
        <f t="shared" si="12"/>
        <v>4729.031666666666</v>
      </c>
      <c r="AR18" s="26"/>
      <c r="AS18" s="26">
        <f t="shared" si="13"/>
        <v>58114.581666666665</v>
      </c>
      <c r="AT18" s="106"/>
      <c r="AU18" s="111">
        <f t="shared" si="14"/>
        <v>0.38888888888888884</v>
      </c>
      <c r="AV18" s="23">
        <v>7</v>
      </c>
      <c r="AW18" s="110">
        <f t="shared" si="15"/>
        <v>12413.708124999997</v>
      </c>
      <c r="AX18" s="24"/>
      <c r="AY18" s="24"/>
      <c r="AZ18" s="24"/>
      <c r="BA18" s="24"/>
      <c r="BB18" s="24"/>
      <c r="BC18" s="24"/>
      <c r="BD18" s="24"/>
      <c r="BE18" s="24"/>
      <c r="BF18" s="24"/>
    </row>
    <row r="19" spans="1:58" s="28" customFormat="1" ht="10.5" customHeight="1">
      <c r="A19" s="24">
        <v>4</v>
      </c>
      <c r="B19" s="24" t="s">
        <v>158</v>
      </c>
      <c r="C19" s="25" t="s">
        <v>40</v>
      </c>
      <c r="D19" s="24" t="s">
        <v>153</v>
      </c>
      <c r="E19" s="24" t="s">
        <v>204</v>
      </c>
      <c r="F19" s="24" t="s">
        <v>38</v>
      </c>
      <c r="G19" s="24" t="s">
        <v>84</v>
      </c>
      <c r="H19" s="34">
        <f t="shared" si="16"/>
        <v>1.722222222222222</v>
      </c>
      <c r="I19" s="26">
        <v>17697</v>
      </c>
      <c r="J19" s="34">
        <v>5.16</v>
      </c>
      <c r="K19" s="23">
        <f t="shared" si="0"/>
        <v>91316.52</v>
      </c>
      <c r="L19" s="26">
        <v>31</v>
      </c>
      <c r="M19" s="26">
        <v>18</v>
      </c>
      <c r="N19" s="26"/>
      <c r="O19" s="26">
        <v>25</v>
      </c>
      <c r="P19" s="26">
        <v>6</v>
      </c>
      <c r="Q19" s="92">
        <f t="shared" si="1"/>
        <v>0</v>
      </c>
      <c r="R19" s="93">
        <f t="shared" si="2"/>
        <v>126828.50000000001</v>
      </c>
      <c r="S19" s="92">
        <f t="shared" si="3"/>
        <v>30438.840000000004</v>
      </c>
      <c r="T19" s="94">
        <f t="shared" si="4"/>
        <v>39316.83500000001</v>
      </c>
      <c r="U19" s="94">
        <v>15</v>
      </c>
      <c r="V19" s="94">
        <f t="shared" si="11"/>
        <v>5899</v>
      </c>
      <c r="W19" s="26"/>
      <c r="X19" s="23"/>
      <c r="Y19" s="26">
        <v>6</v>
      </c>
      <c r="Z19" s="23">
        <v>6</v>
      </c>
      <c r="AA19" s="26">
        <v>6</v>
      </c>
      <c r="AB19" s="23"/>
      <c r="AC19" s="26">
        <f t="shared" si="5"/>
        <v>0</v>
      </c>
      <c r="AD19" s="26">
        <f t="shared" si="6"/>
        <v>0</v>
      </c>
      <c r="AE19" s="26">
        <f>I19*25%/M19*Y19*50%</f>
        <v>737.375</v>
      </c>
      <c r="AF19" s="26">
        <f>I19*25%/M19*Z19</f>
        <v>1474.75</v>
      </c>
      <c r="AG19" s="26">
        <f>I19*25%/M19*AA19*50%</f>
        <v>737.375</v>
      </c>
      <c r="AH19" s="26">
        <f t="shared" si="10"/>
        <v>0</v>
      </c>
      <c r="AI19" s="23"/>
      <c r="AJ19" s="23"/>
      <c r="AK19" s="23"/>
      <c r="AL19" s="23"/>
      <c r="AM19" s="23"/>
      <c r="AN19" s="23"/>
      <c r="AO19" s="23"/>
      <c r="AP19" s="23"/>
      <c r="AQ19" s="26">
        <f t="shared" si="12"/>
        <v>19658.417500000007</v>
      </c>
      <c r="AR19" s="26"/>
      <c r="AS19" s="26">
        <f t="shared" si="13"/>
        <v>225091.09250000003</v>
      </c>
      <c r="AT19" s="106"/>
      <c r="AU19" s="111">
        <f t="shared" si="14"/>
        <v>1.5555555555555554</v>
      </c>
      <c r="AV19" s="23">
        <v>28</v>
      </c>
      <c r="AW19" s="110">
        <f t="shared" si="15"/>
        <v>53267.97</v>
      </c>
      <c r="AX19" s="24"/>
      <c r="AY19" s="24"/>
      <c r="AZ19" s="24"/>
      <c r="BA19" s="24"/>
      <c r="BB19" s="24"/>
      <c r="BC19" s="24"/>
      <c r="BD19" s="24"/>
      <c r="BE19" s="24"/>
      <c r="BF19" s="24"/>
    </row>
    <row r="20" spans="1:58" s="28" customFormat="1" ht="10.5" customHeight="1">
      <c r="A20" s="24">
        <v>5</v>
      </c>
      <c r="B20" s="24" t="s">
        <v>48</v>
      </c>
      <c r="C20" s="25" t="s">
        <v>40</v>
      </c>
      <c r="D20" s="24" t="s">
        <v>152</v>
      </c>
      <c r="E20" s="24" t="s">
        <v>205</v>
      </c>
      <c r="F20" s="24" t="s">
        <v>34</v>
      </c>
      <c r="G20" s="24" t="s">
        <v>83</v>
      </c>
      <c r="H20" s="34">
        <f t="shared" si="16"/>
        <v>1.0555555555555556</v>
      </c>
      <c r="I20" s="26">
        <v>17697</v>
      </c>
      <c r="J20" s="34">
        <v>5.2</v>
      </c>
      <c r="K20" s="23">
        <f t="shared" si="0"/>
        <v>92024.40000000001</v>
      </c>
      <c r="L20" s="26">
        <v>19</v>
      </c>
      <c r="M20" s="26">
        <v>18</v>
      </c>
      <c r="N20" s="26">
        <v>19</v>
      </c>
      <c r="O20" s="26"/>
      <c r="P20" s="26"/>
      <c r="Q20" s="92">
        <f t="shared" si="1"/>
        <v>97136.86666666667</v>
      </c>
      <c r="R20" s="93">
        <f t="shared" si="2"/>
        <v>0</v>
      </c>
      <c r="S20" s="92">
        <f t="shared" si="3"/>
        <v>0</v>
      </c>
      <c r="T20" s="94">
        <f t="shared" si="4"/>
        <v>24284.216666666667</v>
      </c>
      <c r="U20" s="94">
        <v>18</v>
      </c>
      <c r="V20" s="94">
        <f t="shared" si="11"/>
        <v>7078.799999999999</v>
      </c>
      <c r="W20" s="26">
        <v>18</v>
      </c>
      <c r="X20" s="23"/>
      <c r="Y20" s="26"/>
      <c r="Z20" s="23"/>
      <c r="AA20" s="26"/>
      <c r="AB20" s="23"/>
      <c r="AC20" s="26">
        <f t="shared" si="5"/>
        <v>1769.6999999999998</v>
      </c>
      <c r="AD20" s="26">
        <f t="shared" si="6"/>
        <v>0</v>
      </c>
      <c r="AE20" s="26">
        <f t="shared" si="7"/>
        <v>0</v>
      </c>
      <c r="AF20" s="26">
        <f t="shared" si="8"/>
        <v>0</v>
      </c>
      <c r="AG20" s="26">
        <f t="shared" si="9"/>
        <v>0</v>
      </c>
      <c r="AH20" s="26">
        <f t="shared" si="10"/>
        <v>0</v>
      </c>
      <c r="AI20" s="23">
        <v>2212</v>
      </c>
      <c r="AJ20" s="23"/>
      <c r="AK20" s="23"/>
      <c r="AL20" s="23"/>
      <c r="AM20" s="23"/>
      <c r="AN20" s="23"/>
      <c r="AO20" s="23"/>
      <c r="AP20" s="23">
        <v>3539</v>
      </c>
      <c r="AQ20" s="26">
        <f>(Q20+R20+S20+T20)*10%</f>
        <v>12142.108333333335</v>
      </c>
      <c r="AR20" s="26"/>
      <c r="AS20" s="26">
        <f t="shared" si="13"/>
        <v>148162.69166666665</v>
      </c>
      <c r="AT20" s="106"/>
      <c r="AU20" s="111">
        <f t="shared" si="14"/>
        <v>1.0555555555555556</v>
      </c>
      <c r="AV20" s="23">
        <v>19</v>
      </c>
      <c r="AW20" s="110">
        <f t="shared" si="15"/>
        <v>36426.325000000004</v>
      </c>
      <c r="AX20" s="24"/>
      <c r="AY20" s="24"/>
      <c r="AZ20" s="24"/>
      <c r="BA20" s="24"/>
      <c r="BB20" s="24"/>
      <c r="BC20" s="24"/>
      <c r="BD20" s="24"/>
      <c r="BE20" s="24"/>
      <c r="BF20" s="24"/>
    </row>
    <row r="21" spans="1:58" s="28" customFormat="1" ht="10.5" customHeight="1">
      <c r="A21" s="24"/>
      <c r="B21" s="24" t="s">
        <v>157</v>
      </c>
      <c r="C21" s="25" t="s">
        <v>40</v>
      </c>
      <c r="D21" s="24" t="s">
        <v>152</v>
      </c>
      <c r="E21" s="24" t="s">
        <v>205</v>
      </c>
      <c r="F21" s="24" t="s">
        <v>69</v>
      </c>
      <c r="G21" s="24" t="s">
        <v>86</v>
      </c>
      <c r="H21" s="34">
        <f>(1/18)*L21</f>
        <v>0.1111111111111111</v>
      </c>
      <c r="I21" s="26">
        <v>17697</v>
      </c>
      <c r="J21" s="34">
        <v>4.73</v>
      </c>
      <c r="K21" s="23">
        <f t="shared" si="0"/>
        <v>83706.81000000001</v>
      </c>
      <c r="L21" s="26">
        <v>2</v>
      </c>
      <c r="M21" s="26">
        <v>18</v>
      </c>
      <c r="N21" s="26"/>
      <c r="O21" s="26">
        <v>2</v>
      </c>
      <c r="P21" s="26"/>
      <c r="Q21" s="92">
        <f t="shared" si="1"/>
        <v>0</v>
      </c>
      <c r="R21" s="93">
        <f t="shared" si="2"/>
        <v>9300.756666666668</v>
      </c>
      <c r="S21" s="92"/>
      <c r="T21" s="94">
        <f t="shared" si="4"/>
        <v>2325.189166666667</v>
      </c>
      <c r="U21" s="94"/>
      <c r="V21" s="94">
        <f t="shared" si="11"/>
        <v>0</v>
      </c>
      <c r="W21" s="26"/>
      <c r="X21" s="23"/>
      <c r="Y21" s="26"/>
      <c r="Z21" s="23"/>
      <c r="AA21" s="26"/>
      <c r="AB21" s="23"/>
      <c r="AC21" s="26"/>
      <c r="AD21" s="26"/>
      <c r="AE21" s="26"/>
      <c r="AF21" s="26"/>
      <c r="AG21" s="26"/>
      <c r="AH21" s="26"/>
      <c r="AI21" s="23"/>
      <c r="AJ21" s="23"/>
      <c r="AK21" s="23"/>
      <c r="AL21" s="23"/>
      <c r="AM21" s="23"/>
      <c r="AN21" s="23"/>
      <c r="AO21" s="23"/>
      <c r="AP21" s="23"/>
      <c r="AQ21" s="26">
        <f>(Q21+R21+S21+T21)*10%</f>
        <v>1162.5945833333335</v>
      </c>
      <c r="AR21" s="26"/>
      <c r="AS21" s="26">
        <f t="shared" si="13"/>
        <v>12788.540416666669</v>
      </c>
      <c r="AT21" s="106"/>
      <c r="AU21" s="111">
        <f t="shared" si="14"/>
        <v>0.1111111111111111</v>
      </c>
      <c r="AV21" s="23">
        <v>2</v>
      </c>
      <c r="AW21" s="110">
        <f t="shared" si="15"/>
        <v>3487.7837500000005</v>
      </c>
      <c r="AX21" s="24"/>
      <c r="AY21" s="24"/>
      <c r="AZ21" s="24"/>
      <c r="BA21" s="24"/>
      <c r="BB21" s="24"/>
      <c r="BC21" s="24"/>
      <c r="BD21" s="24"/>
      <c r="BE21" s="24"/>
      <c r="BF21" s="24"/>
    </row>
    <row r="22" spans="1:58" s="28" customFormat="1" ht="10.5" customHeight="1">
      <c r="A22" s="24">
        <v>6</v>
      </c>
      <c r="B22" s="24" t="s">
        <v>52</v>
      </c>
      <c r="C22" s="25" t="s">
        <v>40</v>
      </c>
      <c r="D22" s="24" t="s">
        <v>67</v>
      </c>
      <c r="E22" s="24" t="s">
        <v>174</v>
      </c>
      <c r="F22" s="24" t="s">
        <v>34</v>
      </c>
      <c r="G22" s="24" t="s">
        <v>83</v>
      </c>
      <c r="H22" s="34">
        <f t="shared" si="16"/>
        <v>1.3888888888888888</v>
      </c>
      <c r="I22" s="26">
        <v>17697</v>
      </c>
      <c r="J22" s="34">
        <v>4.95</v>
      </c>
      <c r="K22" s="23">
        <f t="shared" si="0"/>
        <v>87600.15000000001</v>
      </c>
      <c r="L22" s="26">
        <v>25</v>
      </c>
      <c r="M22" s="26">
        <v>18</v>
      </c>
      <c r="N22" s="26">
        <v>4</v>
      </c>
      <c r="O22" s="26">
        <v>16</v>
      </c>
      <c r="P22" s="26">
        <v>5</v>
      </c>
      <c r="Q22" s="92">
        <f t="shared" si="1"/>
        <v>19466.7</v>
      </c>
      <c r="R22" s="93">
        <f t="shared" si="2"/>
        <v>77866.8</v>
      </c>
      <c r="S22" s="92">
        <f t="shared" si="3"/>
        <v>24333.375</v>
      </c>
      <c r="T22" s="94">
        <f t="shared" si="4"/>
        <v>30416.71875</v>
      </c>
      <c r="U22" s="94">
        <v>12</v>
      </c>
      <c r="V22" s="94">
        <f t="shared" si="11"/>
        <v>4719.2</v>
      </c>
      <c r="W22" s="26">
        <v>2</v>
      </c>
      <c r="X22" s="23">
        <v>2</v>
      </c>
      <c r="Y22" s="26">
        <v>6</v>
      </c>
      <c r="Z22" s="23">
        <v>3</v>
      </c>
      <c r="AA22" s="26">
        <v>5</v>
      </c>
      <c r="AB22" s="23"/>
      <c r="AC22" s="26">
        <f t="shared" si="5"/>
        <v>196.63333333333333</v>
      </c>
      <c r="AD22" s="26">
        <f t="shared" si="6"/>
        <v>393.26666666666665</v>
      </c>
      <c r="AE22" s="26">
        <f t="shared" si="7"/>
        <v>589.9</v>
      </c>
      <c r="AF22" s="26">
        <f t="shared" si="8"/>
        <v>589.9</v>
      </c>
      <c r="AG22" s="26">
        <f t="shared" si="9"/>
        <v>491.5833333333333</v>
      </c>
      <c r="AH22" s="26">
        <f t="shared" si="10"/>
        <v>0</v>
      </c>
      <c r="AI22" s="23"/>
      <c r="AJ22" s="23"/>
      <c r="AK22" s="23">
        <v>2655</v>
      </c>
      <c r="AL22" s="23"/>
      <c r="AM22" s="23"/>
      <c r="AN22" s="23"/>
      <c r="AO22" s="23"/>
      <c r="AP22" s="23">
        <v>3539</v>
      </c>
      <c r="AQ22" s="26">
        <f t="shared" si="12"/>
        <v>15208.359375</v>
      </c>
      <c r="AR22" s="26"/>
      <c r="AS22" s="26">
        <f t="shared" si="13"/>
        <v>180466.43645833337</v>
      </c>
      <c r="AT22" s="106"/>
      <c r="AU22" s="111">
        <f t="shared" si="14"/>
        <v>1.2777777777777777</v>
      </c>
      <c r="AV22" s="23">
        <v>23</v>
      </c>
      <c r="AW22" s="110">
        <f t="shared" si="15"/>
        <v>41975.071875</v>
      </c>
      <c r="AX22" s="24"/>
      <c r="AY22" s="24"/>
      <c r="AZ22" s="24"/>
      <c r="BA22" s="111">
        <f>1/18*BB22</f>
        <v>1.1666666666666665</v>
      </c>
      <c r="BB22" s="24">
        <v>21</v>
      </c>
      <c r="BC22" s="24">
        <f>((K22*35%)/18)*BB22</f>
        <v>35770.06125</v>
      </c>
      <c r="BD22" s="24"/>
      <c r="BE22" s="24"/>
      <c r="BF22" s="24"/>
    </row>
    <row r="23" spans="1:58" s="28" customFormat="1" ht="10.5" customHeight="1">
      <c r="A23" s="24">
        <v>7</v>
      </c>
      <c r="B23" s="24" t="s">
        <v>159</v>
      </c>
      <c r="C23" s="25" t="s">
        <v>40</v>
      </c>
      <c r="D23" s="24" t="s">
        <v>35</v>
      </c>
      <c r="E23" s="24" t="s">
        <v>206</v>
      </c>
      <c r="F23" s="24" t="s">
        <v>32</v>
      </c>
      <c r="G23" s="24" t="s">
        <v>85</v>
      </c>
      <c r="H23" s="34">
        <f t="shared" si="16"/>
        <v>1.3333333333333333</v>
      </c>
      <c r="I23" s="26">
        <v>17697</v>
      </c>
      <c r="J23" s="34">
        <v>5.41</v>
      </c>
      <c r="K23" s="23">
        <f t="shared" si="0"/>
        <v>95740.77</v>
      </c>
      <c r="L23" s="26">
        <v>24</v>
      </c>
      <c r="M23" s="26">
        <v>18</v>
      </c>
      <c r="N23" s="26">
        <v>13</v>
      </c>
      <c r="O23" s="26">
        <v>11</v>
      </c>
      <c r="P23" s="26"/>
      <c r="Q23" s="92">
        <f t="shared" si="1"/>
        <v>69146.11166666668</v>
      </c>
      <c r="R23" s="93">
        <f t="shared" si="2"/>
        <v>58508.24833333334</v>
      </c>
      <c r="S23" s="92">
        <f t="shared" si="3"/>
        <v>0</v>
      </c>
      <c r="T23" s="94">
        <f t="shared" si="4"/>
        <v>31913.590000000004</v>
      </c>
      <c r="U23" s="94">
        <v>16</v>
      </c>
      <c r="V23" s="94">
        <f t="shared" si="11"/>
        <v>6292.266666666666</v>
      </c>
      <c r="W23" s="26">
        <v>4</v>
      </c>
      <c r="X23" s="23">
        <v>6</v>
      </c>
      <c r="Y23" s="26">
        <v>3</v>
      </c>
      <c r="Z23" s="23">
        <v>5</v>
      </c>
      <c r="AA23" s="26"/>
      <c r="AB23" s="23"/>
      <c r="AC23" s="26">
        <f>I23*25%/M23*W23*50%</f>
        <v>491.5833333333333</v>
      </c>
      <c r="AD23" s="26">
        <f>I23*25%/M23*X23</f>
        <v>1474.75</v>
      </c>
      <c r="AE23" s="26">
        <f>I23*25%/M23*Y23*50%</f>
        <v>368.6875</v>
      </c>
      <c r="AF23" s="26">
        <f>I23*25%/M23*Z23</f>
        <v>1228.9583333333333</v>
      </c>
      <c r="AG23" s="26">
        <f t="shared" si="9"/>
        <v>0</v>
      </c>
      <c r="AH23" s="26">
        <f t="shared" si="10"/>
        <v>0</v>
      </c>
      <c r="AI23" s="23"/>
      <c r="AJ23" s="23"/>
      <c r="AK23" s="23">
        <v>2655</v>
      </c>
      <c r="AL23" s="23"/>
      <c r="AM23" s="23"/>
      <c r="AN23" s="23"/>
      <c r="AO23" s="23"/>
      <c r="AP23" s="23">
        <v>3539</v>
      </c>
      <c r="AQ23" s="26">
        <f t="shared" si="12"/>
        <v>15956.795000000002</v>
      </c>
      <c r="AR23" s="26"/>
      <c r="AS23" s="26">
        <f t="shared" si="13"/>
        <v>191574.99083333334</v>
      </c>
      <c r="AT23" s="106"/>
      <c r="AU23" s="111">
        <f t="shared" si="14"/>
        <v>1.3333333333333333</v>
      </c>
      <c r="AV23" s="23">
        <v>24</v>
      </c>
      <c r="AW23" s="110">
        <f t="shared" si="15"/>
        <v>47870.385</v>
      </c>
      <c r="AX23" s="24"/>
      <c r="AY23" s="24"/>
      <c r="AZ23" s="24"/>
      <c r="BA23" s="24"/>
      <c r="BB23" s="24"/>
      <c r="BC23" s="24"/>
      <c r="BD23" s="111">
        <f>1/18*BE23</f>
        <v>1.3333333333333333</v>
      </c>
      <c r="BE23" s="24">
        <v>24</v>
      </c>
      <c r="BF23" s="110">
        <f>((K23*40%)/18)*BE23</f>
        <v>51061.744000000006</v>
      </c>
    </row>
    <row r="24" spans="1:58" s="28" customFormat="1" ht="10.5" customHeight="1">
      <c r="A24" s="24">
        <v>8</v>
      </c>
      <c r="B24" s="24" t="s">
        <v>197</v>
      </c>
      <c r="C24" s="25" t="s">
        <v>40</v>
      </c>
      <c r="D24" s="24" t="s">
        <v>162</v>
      </c>
      <c r="E24" s="24" t="s">
        <v>179</v>
      </c>
      <c r="F24" s="24" t="s">
        <v>38</v>
      </c>
      <c r="G24" s="24" t="s">
        <v>84</v>
      </c>
      <c r="H24" s="34">
        <f t="shared" si="16"/>
        <v>1.1666666666666665</v>
      </c>
      <c r="I24" s="26">
        <v>17697</v>
      </c>
      <c r="J24" s="34">
        <v>4.99</v>
      </c>
      <c r="K24" s="23">
        <f t="shared" si="0"/>
        <v>88308.03</v>
      </c>
      <c r="L24" s="26">
        <v>21</v>
      </c>
      <c r="M24" s="26">
        <v>18</v>
      </c>
      <c r="N24" s="26">
        <v>21</v>
      </c>
      <c r="O24" s="26"/>
      <c r="P24" s="26"/>
      <c r="Q24" s="92">
        <f t="shared" si="1"/>
        <v>103026.035</v>
      </c>
      <c r="R24" s="93">
        <f t="shared" si="2"/>
        <v>0</v>
      </c>
      <c r="S24" s="92">
        <f t="shared" si="3"/>
        <v>0</v>
      </c>
      <c r="T24" s="94">
        <f t="shared" si="4"/>
        <v>25756.50875</v>
      </c>
      <c r="U24" s="94"/>
      <c r="V24" s="94">
        <f t="shared" si="11"/>
        <v>0</v>
      </c>
      <c r="W24" s="26"/>
      <c r="X24" s="23">
        <v>18</v>
      </c>
      <c r="Y24" s="26"/>
      <c r="Z24" s="23"/>
      <c r="AA24" s="26"/>
      <c r="AB24" s="23"/>
      <c r="AC24" s="26">
        <f t="shared" si="5"/>
        <v>0</v>
      </c>
      <c r="AD24" s="26">
        <f t="shared" si="6"/>
        <v>3539.3999999999996</v>
      </c>
      <c r="AE24" s="26">
        <f t="shared" si="7"/>
        <v>0</v>
      </c>
      <c r="AF24" s="26">
        <f t="shared" si="8"/>
        <v>0</v>
      </c>
      <c r="AG24" s="26">
        <f t="shared" si="9"/>
        <v>0</v>
      </c>
      <c r="AH24" s="26">
        <f t="shared" si="10"/>
        <v>0</v>
      </c>
      <c r="AI24" s="23"/>
      <c r="AJ24" s="23">
        <v>4424</v>
      </c>
      <c r="AK24" s="23"/>
      <c r="AL24" s="23"/>
      <c r="AM24" s="23"/>
      <c r="AN24" s="23"/>
      <c r="AO24" s="23"/>
      <c r="AP24" s="23"/>
      <c r="AQ24" s="26">
        <f t="shared" si="12"/>
        <v>12878.254375000002</v>
      </c>
      <c r="AR24" s="26"/>
      <c r="AS24" s="26">
        <f t="shared" si="13"/>
        <v>149624.198125</v>
      </c>
      <c r="AT24" s="106"/>
      <c r="AU24" s="111">
        <f t="shared" si="14"/>
        <v>1.1111111111111112</v>
      </c>
      <c r="AV24" s="23">
        <v>20</v>
      </c>
      <c r="AW24" s="110">
        <f t="shared" si="15"/>
        <v>36795.012500000004</v>
      </c>
      <c r="AX24" s="111">
        <f>1/18*AY24</f>
        <v>1.1666666666666665</v>
      </c>
      <c r="AY24" s="24">
        <v>21</v>
      </c>
      <c r="AZ24" s="110">
        <f>((K24*30%)/18)*AY24</f>
        <v>30907.8105</v>
      </c>
      <c r="BA24" s="24"/>
      <c r="BB24" s="24"/>
      <c r="BC24" s="24"/>
      <c r="BD24" s="24"/>
      <c r="BE24" s="24"/>
      <c r="BF24" s="24"/>
    </row>
    <row r="25" spans="1:58" s="28" customFormat="1" ht="10.5" customHeight="1">
      <c r="A25" s="24">
        <v>9</v>
      </c>
      <c r="B25" s="24" t="s">
        <v>150</v>
      </c>
      <c r="C25" s="25" t="s">
        <v>40</v>
      </c>
      <c r="D25" s="24" t="s">
        <v>188</v>
      </c>
      <c r="E25" s="24" t="s">
        <v>177</v>
      </c>
      <c r="F25" s="24" t="s">
        <v>69</v>
      </c>
      <c r="G25" s="24" t="s">
        <v>86</v>
      </c>
      <c r="H25" s="34">
        <v>0.55</v>
      </c>
      <c r="I25" s="26">
        <v>17697</v>
      </c>
      <c r="J25" s="34">
        <v>4.33</v>
      </c>
      <c r="K25" s="23">
        <f t="shared" si="0"/>
        <v>76628.01</v>
      </c>
      <c r="L25" s="26">
        <v>27</v>
      </c>
      <c r="M25" s="26">
        <v>18</v>
      </c>
      <c r="N25" s="26"/>
      <c r="O25" s="26">
        <v>15</v>
      </c>
      <c r="P25" s="26">
        <v>12</v>
      </c>
      <c r="Q25" s="92">
        <f t="shared" si="1"/>
        <v>0</v>
      </c>
      <c r="R25" s="93">
        <f t="shared" si="2"/>
        <v>63856.675</v>
      </c>
      <c r="S25" s="92">
        <f t="shared" si="3"/>
        <v>51085.34</v>
      </c>
      <c r="T25" s="94">
        <f t="shared" si="4"/>
        <v>28735.50375</v>
      </c>
      <c r="U25" s="94">
        <v>10</v>
      </c>
      <c r="V25" s="94">
        <f t="shared" si="11"/>
        <v>3932.6666666666665</v>
      </c>
      <c r="W25" s="26">
        <v>7</v>
      </c>
      <c r="X25" s="23"/>
      <c r="Y25" s="26">
        <v>11</v>
      </c>
      <c r="Z25" s="23"/>
      <c r="AA25" s="26"/>
      <c r="AB25" s="23"/>
      <c r="AC25" s="26"/>
      <c r="AD25" s="26">
        <f t="shared" si="6"/>
        <v>0</v>
      </c>
      <c r="AE25" s="26">
        <f t="shared" si="7"/>
        <v>1081.4833333333333</v>
      </c>
      <c r="AF25" s="26">
        <f t="shared" si="8"/>
        <v>0</v>
      </c>
      <c r="AG25" s="26">
        <f t="shared" si="9"/>
        <v>0</v>
      </c>
      <c r="AH25" s="26"/>
      <c r="AI25" s="23"/>
      <c r="AJ25" s="23"/>
      <c r="AK25" s="23"/>
      <c r="AL25" s="23"/>
      <c r="AM25" s="23">
        <v>2655</v>
      </c>
      <c r="AN25" s="23"/>
      <c r="AO25" s="23"/>
      <c r="AP25" s="23"/>
      <c r="AQ25" s="26">
        <f t="shared" si="12"/>
        <v>14367.751875</v>
      </c>
      <c r="AR25" s="26"/>
      <c r="AS25" s="26">
        <f t="shared" si="13"/>
        <v>165714.420625</v>
      </c>
      <c r="AT25" s="106"/>
      <c r="AU25" s="111">
        <f t="shared" si="14"/>
        <v>1.222222222222222</v>
      </c>
      <c r="AV25" s="23">
        <v>22</v>
      </c>
      <c r="AW25" s="110">
        <f t="shared" si="15"/>
        <v>35121.17125</v>
      </c>
      <c r="AX25" s="24"/>
      <c r="AY25" s="24"/>
      <c r="AZ25" s="24"/>
      <c r="BA25" s="24"/>
      <c r="BB25" s="24"/>
      <c r="BC25" s="24"/>
      <c r="BD25" s="24"/>
      <c r="BE25" s="24"/>
      <c r="BF25" s="24"/>
    </row>
    <row r="26" spans="1:76" s="28" customFormat="1" ht="10.5" customHeight="1">
      <c r="A26" s="24">
        <v>10</v>
      </c>
      <c r="B26" s="24" t="s">
        <v>160</v>
      </c>
      <c r="C26" s="25" t="s">
        <v>56</v>
      </c>
      <c r="D26" s="24" t="s">
        <v>79</v>
      </c>
      <c r="E26" s="24" t="s">
        <v>207</v>
      </c>
      <c r="F26" s="24" t="s">
        <v>69</v>
      </c>
      <c r="G26" s="24" t="s">
        <v>87</v>
      </c>
      <c r="H26" s="34">
        <f t="shared" si="16"/>
        <v>0.05555555555555555</v>
      </c>
      <c r="I26" s="26">
        <v>17697</v>
      </c>
      <c r="J26" s="34">
        <v>3.65</v>
      </c>
      <c r="K26" s="23">
        <f t="shared" si="0"/>
        <v>64594.049999999996</v>
      </c>
      <c r="L26" s="26">
        <v>1</v>
      </c>
      <c r="M26" s="26">
        <v>18</v>
      </c>
      <c r="N26" s="26"/>
      <c r="O26" s="26"/>
      <c r="P26" s="26">
        <v>3</v>
      </c>
      <c r="Q26" s="92">
        <f t="shared" si="1"/>
        <v>0</v>
      </c>
      <c r="R26" s="93">
        <f t="shared" si="2"/>
        <v>0</v>
      </c>
      <c r="S26" s="92">
        <f t="shared" si="3"/>
        <v>10765.675</v>
      </c>
      <c r="T26" s="94">
        <f t="shared" si="4"/>
        <v>2691.41875</v>
      </c>
      <c r="U26" s="94"/>
      <c r="V26" s="94">
        <f t="shared" si="11"/>
        <v>0</v>
      </c>
      <c r="W26" s="26"/>
      <c r="X26" s="23"/>
      <c r="Y26" s="26"/>
      <c r="Z26" s="23"/>
      <c r="AA26" s="26"/>
      <c r="AB26" s="23"/>
      <c r="AC26" s="26">
        <f t="shared" si="5"/>
        <v>0</v>
      </c>
      <c r="AD26" s="26">
        <f t="shared" si="6"/>
        <v>0</v>
      </c>
      <c r="AE26" s="26">
        <f t="shared" si="7"/>
        <v>0</v>
      </c>
      <c r="AF26" s="26">
        <f t="shared" si="8"/>
        <v>0</v>
      </c>
      <c r="AG26" s="26">
        <f t="shared" si="9"/>
        <v>0</v>
      </c>
      <c r="AH26" s="26">
        <f t="shared" si="10"/>
        <v>0</v>
      </c>
      <c r="AI26" s="23"/>
      <c r="AJ26" s="23"/>
      <c r="AK26" s="23"/>
      <c r="AL26" s="23"/>
      <c r="AM26" s="23"/>
      <c r="AN26" s="23"/>
      <c r="AO26" s="23"/>
      <c r="AP26" s="23"/>
      <c r="AQ26" s="26">
        <f t="shared" si="12"/>
        <v>1345.7093750000001</v>
      </c>
      <c r="AR26" s="26"/>
      <c r="AS26" s="26">
        <f t="shared" si="13"/>
        <v>14802.803124999999</v>
      </c>
      <c r="AT26" s="106"/>
      <c r="AU26" s="111">
        <f t="shared" si="14"/>
        <v>0.1111111111111111</v>
      </c>
      <c r="AV26" s="23">
        <v>2</v>
      </c>
      <c r="AW26" s="110">
        <f t="shared" si="15"/>
        <v>2691.41875</v>
      </c>
      <c r="AX26" s="23"/>
      <c r="AY26" s="23"/>
      <c r="AZ26" s="23"/>
      <c r="BA26" s="23"/>
      <c r="BB26" s="26"/>
      <c r="BC26" s="26"/>
      <c r="BD26" s="23"/>
      <c r="BE26" s="23"/>
      <c r="BF26" s="23"/>
      <c r="BG26" s="97"/>
      <c r="BH26" s="96"/>
      <c r="BI26" s="97"/>
      <c r="BJ26" s="96"/>
      <c r="BK26" s="97"/>
      <c r="BL26" s="96"/>
      <c r="BM26" s="96"/>
      <c r="BN26" s="96"/>
      <c r="BO26" s="96"/>
      <c r="BP26" s="96"/>
      <c r="BQ26" s="96"/>
      <c r="BR26" s="96"/>
      <c r="BS26" s="96"/>
      <c r="BT26" s="96"/>
      <c r="BU26" s="97"/>
      <c r="BV26" s="96"/>
      <c r="BW26" s="97"/>
      <c r="BX26" s="97"/>
    </row>
    <row r="27" spans="1:76" s="28" customFormat="1" ht="10.5" customHeight="1">
      <c r="A27" s="24"/>
      <c r="B27" s="24" t="s">
        <v>215</v>
      </c>
      <c r="C27" s="25" t="s">
        <v>56</v>
      </c>
      <c r="D27" s="24" t="s">
        <v>79</v>
      </c>
      <c r="E27" s="24" t="s">
        <v>207</v>
      </c>
      <c r="F27" s="24" t="s">
        <v>69</v>
      </c>
      <c r="G27" s="24" t="s">
        <v>87</v>
      </c>
      <c r="H27" s="34">
        <f t="shared" si="16"/>
        <v>0.1111111111111111</v>
      </c>
      <c r="I27" s="26">
        <v>17697</v>
      </c>
      <c r="J27" s="34">
        <v>3.65</v>
      </c>
      <c r="K27" s="23">
        <f t="shared" si="0"/>
        <v>64594.049999999996</v>
      </c>
      <c r="L27" s="26">
        <v>2</v>
      </c>
      <c r="M27" s="26">
        <v>18</v>
      </c>
      <c r="N27" s="26"/>
      <c r="O27" s="26"/>
      <c r="P27" s="26">
        <v>2</v>
      </c>
      <c r="Q27" s="92">
        <f t="shared" si="1"/>
        <v>0</v>
      </c>
      <c r="R27" s="93">
        <f t="shared" si="2"/>
        <v>0</v>
      </c>
      <c r="S27" s="92">
        <f t="shared" si="3"/>
        <v>7177.116666666666</v>
      </c>
      <c r="T27" s="94">
        <f t="shared" si="4"/>
        <v>1794.2791666666665</v>
      </c>
      <c r="U27" s="94"/>
      <c r="V27" s="94">
        <f t="shared" si="11"/>
        <v>0</v>
      </c>
      <c r="W27" s="26"/>
      <c r="X27" s="23"/>
      <c r="Y27" s="26"/>
      <c r="Z27" s="23"/>
      <c r="AA27" s="26"/>
      <c r="AB27" s="23"/>
      <c r="AC27" s="26"/>
      <c r="AD27" s="26"/>
      <c r="AE27" s="26"/>
      <c r="AF27" s="26"/>
      <c r="AG27" s="26"/>
      <c r="AH27" s="26"/>
      <c r="AI27" s="23"/>
      <c r="AJ27" s="23"/>
      <c r="AK27" s="23"/>
      <c r="AL27" s="23"/>
      <c r="AM27" s="23"/>
      <c r="AN27" s="23"/>
      <c r="AO27" s="23"/>
      <c r="AP27" s="23"/>
      <c r="AQ27" s="26">
        <f t="shared" si="12"/>
        <v>897.1395833333332</v>
      </c>
      <c r="AR27" s="26"/>
      <c r="AS27" s="26">
        <f t="shared" si="13"/>
        <v>9868.535416666666</v>
      </c>
      <c r="AT27" s="106"/>
      <c r="AU27" s="111">
        <f t="shared" si="14"/>
        <v>0.1111111111111111</v>
      </c>
      <c r="AV27" s="23">
        <v>2</v>
      </c>
      <c r="AW27" s="110">
        <f t="shared" si="15"/>
        <v>2691.41875</v>
      </c>
      <c r="AX27" s="23"/>
      <c r="AY27" s="23"/>
      <c r="AZ27" s="23"/>
      <c r="BA27" s="23"/>
      <c r="BB27" s="26"/>
      <c r="BC27" s="26"/>
      <c r="BD27" s="23"/>
      <c r="BE27" s="23"/>
      <c r="BF27" s="23"/>
      <c r="BG27" s="97"/>
      <c r="BH27" s="96"/>
      <c r="BI27" s="97"/>
      <c r="BJ27" s="96"/>
      <c r="BK27" s="97"/>
      <c r="BL27" s="96"/>
      <c r="BM27" s="96"/>
      <c r="BN27" s="96"/>
      <c r="BO27" s="96"/>
      <c r="BP27" s="96"/>
      <c r="BQ27" s="96"/>
      <c r="BR27" s="96"/>
      <c r="BS27" s="96"/>
      <c r="BT27" s="96"/>
      <c r="BU27" s="97"/>
      <c r="BV27" s="96"/>
      <c r="BW27" s="97"/>
      <c r="BX27" s="97"/>
    </row>
    <row r="28" spans="1:76" s="28" customFormat="1" ht="10.5" customHeight="1">
      <c r="A28" s="24">
        <v>11</v>
      </c>
      <c r="B28" s="24" t="s">
        <v>191</v>
      </c>
      <c r="C28" s="25" t="s">
        <v>40</v>
      </c>
      <c r="D28" s="24" t="s">
        <v>192</v>
      </c>
      <c r="E28" s="24" t="s">
        <v>193</v>
      </c>
      <c r="F28" s="24" t="s">
        <v>69</v>
      </c>
      <c r="G28" s="24" t="s">
        <v>86</v>
      </c>
      <c r="H28" s="34">
        <f t="shared" si="16"/>
        <v>0.5555555555555556</v>
      </c>
      <c r="I28" s="26">
        <v>17697</v>
      </c>
      <c r="J28" s="34">
        <v>4.73</v>
      </c>
      <c r="K28" s="23">
        <f t="shared" si="0"/>
        <v>83706.81000000001</v>
      </c>
      <c r="L28" s="26">
        <v>10</v>
      </c>
      <c r="M28" s="26">
        <v>18</v>
      </c>
      <c r="N28" s="26"/>
      <c r="O28" s="26">
        <v>10</v>
      </c>
      <c r="P28" s="26"/>
      <c r="Q28" s="92">
        <f t="shared" si="1"/>
        <v>0</v>
      </c>
      <c r="R28" s="93">
        <f t="shared" si="2"/>
        <v>46503.78333333334</v>
      </c>
      <c r="S28" s="92">
        <f t="shared" si="3"/>
        <v>0</v>
      </c>
      <c r="T28" s="94">
        <f t="shared" si="4"/>
        <v>11625.945833333335</v>
      </c>
      <c r="U28" s="94">
        <v>5</v>
      </c>
      <c r="V28" s="94">
        <f t="shared" si="11"/>
        <v>1966.3333333333333</v>
      </c>
      <c r="W28" s="26"/>
      <c r="X28" s="23"/>
      <c r="Y28" s="26">
        <v>5</v>
      </c>
      <c r="Z28" s="23">
        <v>5</v>
      </c>
      <c r="AA28" s="26"/>
      <c r="AB28" s="23"/>
      <c r="AC28" s="26">
        <f t="shared" si="5"/>
        <v>0</v>
      </c>
      <c r="AD28" s="26">
        <f t="shared" si="6"/>
        <v>0</v>
      </c>
      <c r="AE28" s="26">
        <f t="shared" si="7"/>
        <v>491.5833333333333</v>
      </c>
      <c r="AF28" s="26">
        <f t="shared" si="8"/>
        <v>983.1666666666666</v>
      </c>
      <c r="AG28" s="26">
        <f t="shared" si="9"/>
        <v>0</v>
      </c>
      <c r="AH28" s="26"/>
      <c r="AI28" s="23"/>
      <c r="AJ28" s="23"/>
      <c r="AK28" s="23"/>
      <c r="AL28" s="23"/>
      <c r="AM28" s="23"/>
      <c r="AN28" s="23"/>
      <c r="AO28" s="23"/>
      <c r="AP28" s="23"/>
      <c r="AQ28" s="26">
        <f t="shared" si="12"/>
        <v>5812.9729166666675</v>
      </c>
      <c r="AR28" s="26"/>
      <c r="AS28" s="26">
        <f t="shared" si="13"/>
        <v>67383.78541666668</v>
      </c>
      <c r="AT28" s="106"/>
      <c r="AU28" s="111">
        <f t="shared" si="14"/>
        <v>0.5555555555555556</v>
      </c>
      <c r="AV28" s="23">
        <v>10</v>
      </c>
      <c r="AW28" s="110">
        <f t="shared" si="15"/>
        <v>17438.918750000004</v>
      </c>
      <c r="AX28" s="23"/>
      <c r="AY28" s="23"/>
      <c r="AZ28" s="23"/>
      <c r="BA28" s="23"/>
      <c r="BB28" s="26"/>
      <c r="BC28" s="26"/>
      <c r="BD28" s="23"/>
      <c r="BE28" s="23"/>
      <c r="BF28" s="23"/>
      <c r="BG28" s="97"/>
      <c r="BH28" s="96"/>
      <c r="BI28" s="97"/>
      <c r="BJ28" s="96"/>
      <c r="BK28" s="97"/>
      <c r="BL28" s="96"/>
      <c r="BM28" s="96"/>
      <c r="BN28" s="96"/>
      <c r="BO28" s="96"/>
      <c r="BP28" s="96"/>
      <c r="BQ28" s="96"/>
      <c r="BR28" s="96"/>
      <c r="BS28" s="96"/>
      <c r="BT28" s="96"/>
      <c r="BU28" s="97"/>
      <c r="BV28" s="96"/>
      <c r="BW28" s="97"/>
      <c r="BX28" s="97"/>
    </row>
    <row r="29" spans="1:76" s="28" customFormat="1" ht="10.5" customHeight="1">
      <c r="A29" s="24">
        <v>12</v>
      </c>
      <c r="B29" s="24" t="s">
        <v>30</v>
      </c>
      <c r="C29" s="25" t="s">
        <v>40</v>
      </c>
      <c r="D29" s="24" t="s">
        <v>31</v>
      </c>
      <c r="E29" s="24" t="s">
        <v>171</v>
      </c>
      <c r="F29" s="24" t="s">
        <v>32</v>
      </c>
      <c r="G29" s="24" t="s">
        <v>85</v>
      </c>
      <c r="H29" s="34">
        <f t="shared" si="16"/>
        <v>0.5</v>
      </c>
      <c r="I29" s="26">
        <v>17697</v>
      </c>
      <c r="J29" s="34">
        <v>5.41</v>
      </c>
      <c r="K29" s="23">
        <f t="shared" si="0"/>
        <v>95740.77</v>
      </c>
      <c r="L29" s="26">
        <v>9</v>
      </c>
      <c r="M29" s="26">
        <v>18</v>
      </c>
      <c r="N29" s="26">
        <v>2</v>
      </c>
      <c r="O29" s="26">
        <v>5</v>
      </c>
      <c r="P29" s="26">
        <v>2</v>
      </c>
      <c r="Q29" s="92">
        <f t="shared" si="1"/>
        <v>10637.863333333335</v>
      </c>
      <c r="R29" s="93">
        <f t="shared" si="2"/>
        <v>26594.658333333336</v>
      </c>
      <c r="S29" s="92">
        <f t="shared" si="3"/>
        <v>10637.863333333335</v>
      </c>
      <c r="T29" s="94">
        <f t="shared" si="4"/>
        <v>11967.59625</v>
      </c>
      <c r="U29" s="94">
        <v>5</v>
      </c>
      <c r="V29" s="94">
        <f t="shared" si="11"/>
        <v>1966.3333333333333</v>
      </c>
      <c r="W29" s="26"/>
      <c r="X29" s="23"/>
      <c r="Y29" s="26"/>
      <c r="Z29" s="23"/>
      <c r="AA29" s="26"/>
      <c r="AB29" s="23"/>
      <c r="AC29" s="26">
        <f t="shared" si="5"/>
        <v>0</v>
      </c>
      <c r="AD29" s="26">
        <f t="shared" si="6"/>
        <v>0</v>
      </c>
      <c r="AE29" s="26">
        <f t="shared" si="7"/>
        <v>0</v>
      </c>
      <c r="AF29" s="26">
        <f t="shared" si="8"/>
        <v>0</v>
      </c>
      <c r="AG29" s="26">
        <f t="shared" si="9"/>
        <v>0</v>
      </c>
      <c r="AH29" s="26">
        <f t="shared" si="10"/>
        <v>0</v>
      </c>
      <c r="AI29" s="23"/>
      <c r="AJ29" s="23"/>
      <c r="AK29" s="23"/>
      <c r="AL29" s="23"/>
      <c r="AM29" s="23"/>
      <c r="AN29" s="23"/>
      <c r="AO29" s="23"/>
      <c r="AP29" s="23"/>
      <c r="AQ29" s="26">
        <f t="shared" si="12"/>
        <v>5983.798125000001</v>
      </c>
      <c r="AR29" s="26"/>
      <c r="AS29" s="26">
        <f t="shared" si="13"/>
        <v>67788.11270833334</v>
      </c>
      <c r="AT29" s="106"/>
      <c r="AU29" s="111">
        <f t="shared" si="14"/>
        <v>0.4444444444444444</v>
      </c>
      <c r="AV29" s="23">
        <v>8</v>
      </c>
      <c r="AW29" s="110">
        <f t="shared" si="15"/>
        <v>15956.795</v>
      </c>
      <c r="AX29" s="23"/>
      <c r="AY29" s="23"/>
      <c r="AZ29" s="23"/>
      <c r="BA29" s="23"/>
      <c r="BB29" s="26"/>
      <c r="BC29" s="26"/>
      <c r="BD29" s="24">
        <f>1/18*BE29</f>
        <v>0.5</v>
      </c>
      <c r="BE29" s="23">
        <v>9</v>
      </c>
      <c r="BF29" s="110">
        <f>((K29*40%)/18)*BE29</f>
        <v>19148.154000000002</v>
      </c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7"/>
      <c r="BV29" s="96"/>
      <c r="BW29" s="97"/>
      <c r="BX29" s="97"/>
    </row>
    <row r="30" spans="1:76" s="28" customFormat="1" ht="10.5" customHeight="1">
      <c r="A30" s="24">
        <v>13</v>
      </c>
      <c r="B30" s="24" t="s">
        <v>202</v>
      </c>
      <c r="C30" s="25" t="s">
        <v>40</v>
      </c>
      <c r="D30" s="24" t="s">
        <v>46</v>
      </c>
      <c r="E30" s="24" t="s">
        <v>179</v>
      </c>
      <c r="F30" s="24" t="s">
        <v>34</v>
      </c>
      <c r="G30" s="24" t="s">
        <v>83</v>
      </c>
      <c r="H30" s="34">
        <f t="shared" si="16"/>
        <v>1.222222222222222</v>
      </c>
      <c r="I30" s="26">
        <v>17697</v>
      </c>
      <c r="J30" s="34">
        <v>5.03</v>
      </c>
      <c r="K30" s="23">
        <f t="shared" si="0"/>
        <v>89015.91</v>
      </c>
      <c r="L30" s="26">
        <v>22</v>
      </c>
      <c r="M30" s="26">
        <v>18</v>
      </c>
      <c r="N30" s="26"/>
      <c r="O30" s="26">
        <v>17</v>
      </c>
      <c r="P30" s="26">
        <v>6</v>
      </c>
      <c r="Q30" s="92">
        <f t="shared" si="1"/>
        <v>0</v>
      </c>
      <c r="R30" s="93">
        <f t="shared" si="2"/>
        <v>84070.58166666668</v>
      </c>
      <c r="S30" s="92">
        <f t="shared" si="3"/>
        <v>29671.97</v>
      </c>
      <c r="T30" s="94">
        <f t="shared" si="4"/>
        <v>28435.63791666667</v>
      </c>
      <c r="U30" s="94">
        <v>9</v>
      </c>
      <c r="V30" s="94">
        <f t="shared" si="11"/>
        <v>3539.3999999999996</v>
      </c>
      <c r="W30" s="26"/>
      <c r="X30" s="23"/>
      <c r="Y30" s="26"/>
      <c r="Z30" s="23"/>
      <c r="AA30" s="26"/>
      <c r="AB30" s="23"/>
      <c r="AC30" s="26">
        <f t="shared" si="5"/>
        <v>0</v>
      </c>
      <c r="AD30" s="26">
        <f t="shared" si="6"/>
        <v>0</v>
      </c>
      <c r="AE30" s="26">
        <f t="shared" si="7"/>
        <v>0</v>
      </c>
      <c r="AF30" s="26">
        <f t="shared" si="8"/>
        <v>0</v>
      </c>
      <c r="AG30" s="26">
        <f t="shared" si="9"/>
        <v>0</v>
      </c>
      <c r="AH30" s="26">
        <f t="shared" si="10"/>
        <v>0</v>
      </c>
      <c r="AI30" s="23"/>
      <c r="AJ30" s="23"/>
      <c r="AK30" s="23"/>
      <c r="AL30" s="23"/>
      <c r="AM30" s="23"/>
      <c r="AN30" s="23"/>
      <c r="AO30" s="23"/>
      <c r="AP30" s="23">
        <v>3539</v>
      </c>
      <c r="AQ30" s="26">
        <f t="shared" si="12"/>
        <v>14217.818958333337</v>
      </c>
      <c r="AR30" s="26"/>
      <c r="AS30" s="26">
        <f t="shared" si="13"/>
        <v>163474.40854166666</v>
      </c>
      <c r="AT30" s="106"/>
      <c r="AU30" s="111">
        <f t="shared" si="14"/>
        <v>1.0555555555555556</v>
      </c>
      <c r="AV30" s="23">
        <v>19</v>
      </c>
      <c r="AW30" s="110">
        <f t="shared" si="15"/>
        <v>35235.464375</v>
      </c>
      <c r="AX30" s="23"/>
      <c r="AY30" s="23"/>
      <c r="AZ30" s="23"/>
      <c r="BA30" s="23"/>
      <c r="BB30" s="26"/>
      <c r="BC30" s="26"/>
      <c r="BD30" s="23"/>
      <c r="BE30" s="23"/>
      <c r="BF30" s="23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7"/>
      <c r="BV30" s="96"/>
      <c r="BW30" s="97"/>
      <c r="BX30" s="97"/>
    </row>
    <row r="31" spans="1:76" s="28" customFormat="1" ht="10.5" customHeight="1">
      <c r="A31" s="24">
        <v>14</v>
      </c>
      <c r="B31" s="24" t="s">
        <v>66</v>
      </c>
      <c r="C31" s="25" t="s">
        <v>40</v>
      </c>
      <c r="D31" s="24" t="s">
        <v>41</v>
      </c>
      <c r="E31" s="24" t="s">
        <v>180</v>
      </c>
      <c r="F31" s="24" t="s">
        <v>34</v>
      </c>
      <c r="G31" s="24" t="s">
        <v>83</v>
      </c>
      <c r="H31" s="34">
        <f t="shared" si="16"/>
        <v>1.4444444444444444</v>
      </c>
      <c r="I31" s="26">
        <v>17697</v>
      </c>
      <c r="J31" s="34">
        <v>5.12</v>
      </c>
      <c r="K31" s="23">
        <f t="shared" si="0"/>
        <v>90608.64</v>
      </c>
      <c r="L31" s="26">
        <v>26</v>
      </c>
      <c r="M31" s="26">
        <v>18</v>
      </c>
      <c r="N31" s="26"/>
      <c r="O31" s="26">
        <v>16</v>
      </c>
      <c r="P31" s="26">
        <v>10</v>
      </c>
      <c r="Q31" s="92">
        <f t="shared" si="1"/>
        <v>0</v>
      </c>
      <c r="R31" s="93">
        <f t="shared" si="2"/>
        <v>80541.01333333334</v>
      </c>
      <c r="S31" s="92">
        <f t="shared" si="3"/>
        <v>50338.13333333333</v>
      </c>
      <c r="T31" s="94">
        <f t="shared" si="4"/>
        <v>32719.786666666667</v>
      </c>
      <c r="U31" s="94">
        <v>5</v>
      </c>
      <c r="V31" s="94">
        <f t="shared" si="11"/>
        <v>1966.3333333333333</v>
      </c>
      <c r="W31" s="26"/>
      <c r="X31" s="23"/>
      <c r="Y31" s="26">
        <v>10</v>
      </c>
      <c r="Z31" s="23">
        <v>5</v>
      </c>
      <c r="AA31" s="26">
        <v>4</v>
      </c>
      <c r="AB31" s="23"/>
      <c r="AC31" s="26">
        <f t="shared" si="5"/>
        <v>0</v>
      </c>
      <c r="AD31" s="26">
        <f t="shared" si="6"/>
        <v>0</v>
      </c>
      <c r="AE31" s="26">
        <f t="shared" si="7"/>
        <v>983.1666666666666</v>
      </c>
      <c r="AF31" s="26">
        <f t="shared" si="8"/>
        <v>983.1666666666666</v>
      </c>
      <c r="AG31" s="26">
        <f t="shared" si="9"/>
        <v>393.26666666666665</v>
      </c>
      <c r="AH31" s="26">
        <f t="shared" si="10"/>
        <v>0</v>
      </c>
      <c r="AI31" s="23"/>
      <c r="AJ31" s="23"/>
      <c r="AK31" s="23"/>
      <c r="AL31" s="23"/>
      <c r="AM31" s="23">
        <v>2655</v>
      </c>
      <c r="AN31" s="23"/>
      <c r="AO31" s="23"/>
      <c r="AP31" s="23">
        <v>3539</v>
      </c>
      <c r="AQ31" s="26">
        <f t="shared" si="12"/>
        <v>16359.893333333335</v>
      </c>
      <c r="AR31" s="26"/>
      <c r="AS31" s="26">
        <f t="shared" si="13"/>
        <v>190478.76</v>
      </c>
      <c r="AT31" s="106"/>
      <c r="AU31" s="111">
        <f t="shared" si="14"/>
        <v>1.1666666666666665</v>
      </c>
      <c r="AV31" s="23">
        <v>21</v>
      </c>
      <c r="AW31" s="110">
        <f t="shared" si="15"/>
        <v>39641.28</v>
      </c>
      <c r="AX31" s="23"/>
      <c r="AY31" s="23"/>
      <c r="AZ31" s="23"/>
      <c r="BA31" s="111">
        <f>1/18*BB31</f>
        <v>1.4444444444444444</v>
      </c>
      <c r="BB31" s="26">
        <v>26</v>
      </c>
      <c r="BC31" s="24">
        <f>((K31*35%)/18)*BB31</f>
        <v>45807.70133333333</v>
      </c>
      <c r="BD31" s="23"/>
      <c r="BE31" s="23"/>
      <c r="BF31" s="23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7"/>
      <c r="BV31" s="96"/>
      <c r="BW31" s="97"/>
      <c r="BX31" s="97"/>
    </row>
    <row r="32" spans="1:76" s="28" customFormat="1" ht="10.5" customHeight="1">
      <c r="A32" s="24">
        <v>15</v>
      </c>
      <c r="B32" s="24" t="s">
        <v>185</v>
      </c>
      <c r="C32" s="25" t="s">
        <v>40</v>
      </c>
      <c r="D32" s="24" t="s">
        <v>156</v>
      </c>
      <c r="E32" s="24" t="s">
        <v>181</v>
      </c>
      <c r="F32" s="24" t="s">
        <v>38</v>
      </c>
      <c r="G32" s="24" t="s">
        <v>84</v>
      </c>
      <c r="H32" s="34">
        <f t="shared" si="16"/>
        <v>1.0555555555555556</v>
      </c>
      <c r="I32" s="26">
        <v>17697</v>
      </c>
      <c r="J32" s="34">
        <v>5.08</v>
      </c>
      <c r="K32" s="23">
        <f t="shared" si="0"/>
        <v>89900.76</v>
      </c>
      <c r="L32" s="26">
        <v>19</v>
      </c>
      <c r="M32" s="26">
        <v>18</v>
      </c>
      <c r="N32" s="26">
        <v>19</v>
      </c>
      <c r="O32" s="26"/>
      <c r="P32" s="26"/>
      <c r="Q32" s="92">
        <f t="shared" si="1"/>
        <v>94895.24666666667</v>
      </c>
      <c r="R32" s="93">
        <f t="shared" si="2"/>
        <v>0</v>
      </c>
      <c r="S32" s="92">
        <f t="shared" si="3"/>
        <v>0</v>
      </c>
      <c r="T32" s="94">
        <f t="shared" si="4"/>
        <v>23723.81166666667</v>
      </c>
      <c r="U32" s="94">
        <v>18</v>
      </c>
      <c r="V32" s="94">
        <f t="shared" si="11"/>
        <v>7078.799999999999</v>
      </c>
      <c r="W32" s="26"/>
      <c r="X32" s="23">
        <v>18</v>
      </c>
      <c r="Y32" s="26"/>
      <c r="Z32" s="23"/>
      <c r="AA32" s="26"/>
      <c r="AB32" s="23"/>
      <c r="AC32" s="26">
        <f t="shared" si="5"/>
        <v>0</v>
      </c>
      <c r="AD32" s="26">
        <f t="shared" si="6"/>
        <v>3539.3999999999996</v>
      </c>
      <c r="AE32" s="26">
        <f t="shared" si="7"/>
        <v>0</v>
      </c>
      <c r="AF32" s="26">
        <f t="shared" si="8"/>
        <v>0</v>
      </c>
      <c r="AG32" s="26">
        <f t="shared" si="9"/>
        <v>0</v>
      </c>
      <c r="AH32" s="26">
        <f t="shared" si="10"/>
        <v>0</v>
      </c>
      <c r="AI32" s="23"/>
      <c r="AJ32" s="23">
        <v>4424</v>
      </c>
      <c r="AK32" s="23"/>
      <c r="AL32" s="23"/>
      <c r="AM32" s="23"/>
      <c r="AN32" s="23"/>
      <c r="AO32" s="23"/>
      <c r="AP32" s="23"/>
      <c r="AQ32" s="26">
        <f t="shared" si="12"/>
        <v>11861.905833333336</v>
      </c>
      <c r="AR32" s="26"/>
      <c r="AS32" s="26">
        <f t="shared" si="13"/>
        <v>145523.16416666668</v>
      </c>
      <c r="AT32" s="106"/>
      <c r="AU32" s="111">
        <f t="shared" si="14"/>
        <v>1.0555555555555556</v>
      </c>
      <c r="AV32" s="23">
        <v>19</v>
      </c>
      <c r="AW32" s="110">
        <f t="shared" si="15"/>
        <v>35585.7175</v>
      </c>
      <c r="AX32" s="111">
        <f>1/18*AY32</f>
        <v>1.0555555555555556</v>
      </c>
      <c r="AY32" s="23">
        <v>19</v>
      </c>
      <c r="AZ32" s="110">
        <f>((K32*30%)/18)*AY32</f>
        <v>28468.574</v>
      </c>
      <c r="BA32" s="23"/>
      <c r="BB32" s="26"/>
      <c r="BC32" s="26"/>
      <c r="BD32" s="23"/>
      <c r="BE32" s="23"/>
      <c r="BF32" s="23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7"/>
      <c r="BV32" s="96"/>
      <c r="BW32" s="97"/>
      <c r="BX32" s="97"/>
    </row>
    <row r="33" spans="1:76" s="28" customFormat="1" ht="10.5" customHeight="1">
      <c r="A33" s="24">
        <v>16</v>
      </c>
      <c r="B33" s="24" t="s">
        <v>52</v>
      </c>
      <c r="C33" s="25" t="s">
        <v>40</v>
      </c>
      <c r="D33" s="24" t="s">
        <v>194</v>
      </c>
      <c r="E33" s="24" t="s">
        <v>208</v>
      </c>
      <c r="F33" s="24" t="s">
        <v>69</v>
      </c>
      <c r="G33" s="24" t="s">
        <v>86</v>
      </c>
      <c r="H33" s="34">
        <f t="shared" si="16"/>
        <v>0.5555555555555556</v>
      </c>
      <c r="I33" s="26">
        <v>17697</v>
      </c>
      <c r="J33" s="34">
        <v>4.23</v>
      </c>
      <c r="K33" s="23">
        <f t="shared" si="0"/>
        <v>74858.31000000001</v>
      </c>
      <c r="L33" s="26">
        <v>10</v>
      </c>
      <c r="M33" s="26">
        <v>18</v>
      </c>
      <c r="N33" s="26">
        <v>6</v>
      </c>
      <c r="O33" s="26">
        <v>4</v>
      </c>
      <c r="P33" s="26"/>
      <c r="Q33" s="92">
        <f t="shared" si="1"/>
        <v>24952.770000000004</v>
      </c>
      <c r="R33" s="93"/>
      <c r="S33" s="92">
        <f t="shared" si="3"/>
        <v>0</v>
      </c>
      <c r="T33" s="94">
        <f t="shared" si="4"/>
        <v>6238.192500000001</v>
      </c>
      <c r="U33" s="94">
        <v>6</v>
      </c>
      <c r="V33" s="94">
        <f t="shared" si="11"/>
        <v>2359.6</v>
      </c>
      <c r="W33" s="26"/>
      <c r="X33" s="23">
        <v>6</v>
      </c>
      <c r="Y33" s="26"/>
      <c r="Z33" s="23">
        <v>3</v>
      </c>
      <c r="AA33" s="26"/>
      <c r="AB33" s="23"/>
      <c r="AC33" s="26">
        <f t="shared" si="5"/>
        <v>0</v>
      </c>
      <c r="AD33" s="26"/>
      <c r="AE33" s="26">
        <f t="shared" si="7"/>
        <v>0</v>
      </c>
      <c r="AF33" s="26">
        <f t="shared" si="8"/>
        <v>589.9</v>
      </c>
      <c r="AG33" s="26">
        <f t="shared" si="9"/>
        <v>0</v>
      </c>
      <c r="AH33" s="26"/>
      <c r="AI33" s="23"/>
      <c r="AJ33" s="23"/>
      <c r="AK33" s="23"/>
      <c r="AL33" s="23"/>
      <c r="AM33" s="23"/>
      <c r="AN33" s="23"/>
      <c r="AO33" s="23"/>
      <c r="AP33" s="23"/>
      <c r="AQ33" s="26">
        <f t="shared" si="12"/>
        <v>3119.0962500000005</v>
      </c>
      <c r="AR33" s="26"/>
      <c r="AS33" s="26">
        <f t="shared" si="13"/>
        <v>37259.558750000004</v>
      </c>
      <c r="AT33" s="106"/>
      <c r="AU33" s="111">
        <f t="shared" si="14"/>
        <v>0.5555555555555556</v>
      </c>
      <c r="AV33" s="23">
        <v>10</v>
      </c>
      <c r="AW33" s="110">
        <f t="shared" si="15"/>
        <v>15595.481250000003</v>
      </c>
      <c r="AX33" s="23"/>
      <c r="AY33" s="23"/>
      <c r="AZ33" s="23"/>
      <c r="BA33" s="23"/>
      <c r="BB33" s="26"/>
      <c r="BC33" s="26"/>
      <c r="BD33" s="23"/>
      <c r="BE33" s="23"/>
      <c r="BF33" s="23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7"/>
      <c r="BV33" s="96"/>
      <c r="BW33" s="97"/>
      <c r="BX33" s="97"/>
    </row>
    <row r="34" spans="1:76" s="28" customFormat="1" ht="10.5" customHeight="1">
      <c r="A34" s="24">
        <v>17</v>
      </c>
      <c r="B34" s="24" t="s">
        <v>201</v>
      </c>
      <c r="C34" s="25" t="s">
        <v>40</v>
      </c>
      <c r="D34" s="24" t="s">
        <v>47</v>
      </c>
      <c r="E34" s="24" t="s">
        <v>178</v>
      </c>
      <c r="F34" s="24" t="s">
        <v>34</v>
      </c>
      <c r="G34" s="24" t="s">
        <v>83</v>
      </c>
      <c r="H34" s="34">
        <f t="shared" si="16"/>
        <v>1.1666666666666665</v>
      </c>
      <c r="I34" s="26">
        <v>17697</v>
      </c>
      <c r="J34" s="34">
        <v>5.2</v>
      </c>
      <c r="K34" s="23">
        <f t="shared" si="0"/>
        <v>92024.40000000001</v>
      </c>
      <c r="L34" s="26">
        <v>21</v>
      </c>
      <c r="M34" s="26">
        <v>18</v>
      </c>
      <c r="N34" s="26">
        <v>21</v>
      </c>
      <c r="O34" s="26"/>
      <c r="P34" s="26"/>
      <c r="Q34" s="92">
        <f t="shared" si="1"/>
        <v>107361.80000000002</v>
      </c>
      <c r="R34" s="93">
        <f t="shared" si="2"/>
        <v>0</v>
      </c>
      <c r="S34" s="92">
        <f t="shared" si="3"/>
        <v>0</v>
      </c>
      <c r="T34" s="94">
        <f t="shared" si="4"/>
        <v>26840.450000000004</v>
      </c>
      <c r="U34" s="94">
        <v>19</v>
      </c>
      <c r="V34" s="94">
        <f t="shared" si="11"/>
        <v>7472.066666666667</v>
      </c>
      <c r="W34" s="26"/>
      <c r="X34" s="23">
        <v>18</v>
      </c>
      <c r="Y34" s="26"/>
      <c r="Z34" s="23"/>
      <c r="AA34" s="26"/>
      <c r="AB34" s="23"/>
      <c r="AC34" s="26">
        <f t="shared" si="5"/>
        <v>0</v>
      </c>
      <c r="AD34" s="26">
        <f t="shared" si="6"/>
        <v>3539.3999999999996</v>
      </c>
      <c r="AE34" s="26">
        <f t="shared" si="7"/>
        <v>0</v>
      </c>
      <c r="AF34" s="26">
        <f t="shared" si="8"/>
        <v>0</v>
      </c>
      <c r="AG34" s="26">
        <f t="shared" si="9"/>
        <v>0</v>
      </c>
      <c r="AH34" s="26">
        <f t="shared" si="10"/>
        <v>0</v>
      </c>
      <c r="AI34" s="23"/>
      <c r="AJ34" s="23">
        <v>4424</v>
      </c>
      <c r="AK34" s="23"/>
      <c r="AL34" s="23"/>
      <c r="AM34" s="23"/>
      <c r="AN34" s="23"/>
      <c r="AO34" s="23"/>
      <c r="AP34" s="23"/>
      <c r="AQ34" s="26">
        <f t="shared" si="12"/>
        <v>13420.225000000004</v>
      </c>
      <c r="AR34" s="26"/>
      <c r="AS34" s="26">
        <f t="shared" si="13"/>
        <v>163057.9416666667</v>
      </c>
      <c r="AT34" s="106"/>
      <c r="AU34" s="111">
        <f t="shared" si="14"/>
        <v>1.1666666666666665</v>
      </c>
      <c r="AV34" s="23">
        <v>21</v>
      </c>
      <c r="AW34" s="110">
        <f t="shared" si="15"/>
        <v>40260.675</v>
      </c>
      <c r="AX34" s="23"/>
      <c r="AY34" s="23"/>
      <c r="AZ34" s="23"/>
      <c r="BA34" s="111">
        <f>1/18*BB34</f>
        <v>1.1666666666666665</v>
      </c>
      <c r="BB34" s="26">
        <v>21</v>
      </c>
      <c r="BC34" s="24">
        <f>((K34*35%)/18)*BB34</f>
        <v>37576.630000000005</v>
      </c>
      <c r="BD34" s="23"/>
      <c r="BE34" s="23"/>
      <c r="BF34" s="23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7"/>
      <c r="BV34" s="96"/>
      <c r="BW34" s="97"/>
      <c r="BX34" s="97"/>
    </row>
    <row r="35" spans="1:76" s="28" customFormat="1" ht="10.5" customHeight="1">
      <c r="A35" s="24">
        <v>18</v>
      </c>
      <c r="B35" s="24" t="s">
        <v>33</v>
      </c>
      <c r="C35" s="25" t="s">
        <v>40</v>
      </c>
      <c r="D35" s="24" t="s">
        <v>71</v>
      </c>
      <c r="E35" s="24" t="s">
        <v>171</v>
      </c>
      <c r="F35" s="24" t="s">
        <v>32</v>
      </c>
      <c r="G35" s="24" t="s">
        <v>85</v>
      </c>
      <c r="H35" s="34">
        <f t="shared" si="16"/>
        <v>0.5</v>
      </c>
      <c r="I35" s="26">
        <v>17697</v>
      </c>
      <c r="J35" s="34">
        <v>5.41</v>
      </c>
      <c r="K35" s="23">
        <f t="shared" si="0"/>
        <v>95740.77</v>
      </c>
      <c r="L35" s="26">
        <f>N35+O35+P35</f>
        <v>9</v>
      </c>
      <c r="M35" s="26">
        <v>18</v>
      </c>
      <c r="N35" s="26"/>
      <c r="O35" s="26">
        <v>6</v>
      </c>
      <c r="P35" s="26">
        <v>3</v>
      </c>
      <c r="Q35" s="92">
        <f t="shared" si="1"/>
        <v>0</v>
      </c>
      <c r="R35" s="93">
        <f t="shared" si="2"/>
        <v>31913.590000000004</v>
      </c>
      <c r="S35" s="92">
        <f t="shared" si="3"/>
        <v>15956.795000000002</v>
      </c>
      <c r="T35" s="94">
        <f t="shared" si="4"/>
        <v>11967.596250000002</v>
      </c>
      <c r="U35" s="94">
        <v>3</v>
      </c>
      <c r="V35" s="94">
        <f t="shared" si="11"/>
        <v>1179.8</v>
      </c>
      <c r="W35" s="26"/>
      <c r="X35" s="23"/>
      <c r="Y35" s="26">
        <v>3</v>
      </c>
      <c r="Z35" s="23">
        <v>3</v>
      </c>
      <c r="AA35" s="26">
        <v>3</v>
      </c>
      <c r="AB35" s="23"/>
      <c r="AC35" s="26">
        <f t="shared" si="5"/>
        <v>0</v>
      </c>
      <c r="AD35" s="26">
        <f t="shared" si="6"/>
        <v>0</v>
      </c>
      <c r="AE35" s="26">
        <f t="shared" si="7"/>
        <v>294.95</v>
      </c>
      <c r="AF35" s="26">
        <f t="shared" si="8"/>
        <v>589.9</v>
      </c>
      <c r="AG35" s="26">
        <f t="shared" si="9"/>
        <v>294.95</v>
      </c>
      <c r="AH35" s="26">
        <f t="shared" si="10"/>
        <v>0</v>
      </c>
      <c r="AI35" s="23"/>
      <c r="AJ35" s="23"/>
      <c r="AK35" s="23"/>
      <c r="AL35" s="23"/>
      <c r="AM35" s="23"/>
      <c r="AN35" s="23"/>
      <c r="AO35" s="23"/>
      <c r="AP35" s="23"/>
      <c r="AQ35" s="26">
        <f t="shared" si="12"/>
        <v>5983.798125000001</v>
      </c>
      <c r="AR35" s="26"/>
      <c r="AS35" s="26">
        <f t="shared" si="13"/>
        <v>68181.379375</v>
      </c>
      <c r="AT35" s="106"/>
      <c r="AU35" s="111">
        <f t="shared" si="14"/>
        <v>0.5</v>
      </c>
      <c r="AV35" s="23">
        <v>9</v>
      </c>
      <c r="AW35" s="110">
        <f t="shared" si="15"/>
        <v>17951.394375</v>
      </c>
      <c r="AX35" s="23"/>
      <c r="AY35" s="23"/>
      <c r="AZ35" s="23"/>
      <c r="BA35" s="23"/>
      <c r="BB35" s="26"/>
      <c r="BC35" s="26"/>
      <c r="BD35" s="23"/>
      <c r="BE35" s="23"/>
      <c r="BF35" s="23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7"/>
      <c r="BV35" s="96"/>
      <c r="BW35" s="97"/>
      <c r="BX35" s="97"/>
    </row>
    <row r="36" spans="1:76" s="28" customFormat="1" ht="10.5" customHeight="1">
      <c r="A36" s="24">
        <v>19</v>
      </c>
      <c r="B36" s="24" t="s">
        <v>42</v>
      </c>
      <c r="C36" s="25" t="s">
        <v>40</v>
      </c>
      <c r="D36" s="24" t="s">
        <v>77</v>
      </c>
      <c r="E36" s="24" t="s">
        <v>182</v>
      </c>
      <c r="F36" s="24" t="s">
        <v>38</v>
      </c>
      <c r="G36" s="24" t="s">
        <v>84</v>
      </c>
      <c r="H36" s="34">
        <f t="shared" si="16"/>
        <v>1.1666666666666665</v>
      </c>
      <c r="I36" s="26">
        <v>17697</v>
      </c>
      <c r="J36" s="34">
        <v>4.9</v>
      </c>
      <c r="K36" s="23">
        <f t="shared" si="0"/>
        <v>86715.3</v>
      </c>
      <c r="L36" s="26">
        <f>N36+O36+P36</f>
        <v>21</v>
      </c>
      <c r="M36" s="26">
        <v>18</v>
      </c>
      <c r="N36" s="26">
        <v>6</v>
      </c>
      <c r="O36" s="26">
        <v>12</v>
      </c>
      <c r="P36" s="26">
        <v>3</v>
      </c>
      <c r="Q36" s="92">
        <f t="shared" si="1"/>
        <v>28905.1</v>
      </c>
      <c r="R36" s="93">
        <f t="shared" si="2"/>
        <v>57810.2</v>
      </c>
      <c r="S36" s="92">
        <f t="shared" si="3"/>
        <v>14452.55</v>
      </c>
      <c r="T36" s="94">
        <f t="shared" si="4"/>
        <v>25291.962499999998</v>
      </c>
      <c r="U36" s="94">
        <v>9</v>
      </c>
      <c r="V36" s="94">
        <f t="shared" si="11"/>
        <v>3539.3999999999996</v>
      </c>
      <c r="W36" s="26">
        <v>3</v>
      </c>
      <c r="X36" s="23">
        <v>3</v>
      </c>
      <c r="Y36" s="26">
        <v>6</v>
      </c>
      <c r="Z36" s="23">
        <v>3</v>
      </c>
      <c r="AA36" s="26">
        <v>3</v>
      </c>
      <c r="AB36" s="23"/>
      <c r="AC36" s="26">
        <f t="shared" si="5"/>
        <v>294.95</v>
      </c>
      <c r="AD36" s="26">
        <f t="shared" si="6"/>
        <v>589.9</v>
      </c>
      <c r="AE36" s="26">
        <f t="shared" si="7"/>
        <v>589.9</v>
      </c>
      <c r="AF36" s="26">
        <f t="shared" si="8"/>
        <v>589.9</v>
      </c>
      <c r="AG36" s="26">
        <f t="shared" si="9"/>
        <v>294.95</v>
      </c>
      <c r="AH36" s="26">
        <f t="shared" si="10"/>
        <v>0</v>
      </c>
      <c r="AI36" s="23"/>
      <c r="AJ36" s="23"/>
      <c r="AK36" s="23"/>
      <c r="AL36" s="23"/>
      <c r="AM36" s="23"/>
      <c r="AN36" s="23"/>
      <c r="AO36" s="23"/>
      <c r="AP36" s="23">
        <v>3539</v>
      </c>
      <c r="AQ36" s="26">
        <f t="shared" si="12"/>
        <v>12645.981249999999</v>
      </c>
      <c r="AR36" s="26"/>
      <c r="AS36" s="26">
        <f t="shared" si="13"/>
        <v>148543.79374999998</v>
      </c>
      <c r="AT36" s="106"/>
      <c r="AU36" s="111">
        <f t="shared" si="14"/>
        <v>1</v>
      </c>
      <c r="AV36" s="23">
        <v>18</v>
      </c>
      <c r="AW36" s="110">
        <f t="shared" si="15"/>
        <v>32518.2375</v>
      </c>
      <c r="AX36" s="23"/>
      <c r="AY36" s="23"/>
      <c r="AZ36" s="23"/>
      <c r="BA36" s="23"/>
      <c r="BB36" s="26"/>
      <c r="BC36" s="26"/>
      <c r="BD36" s="23"/>
      <c r="BE36" s="23"/>
      <c r="BF36" s="23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7"/>
      <c r="BV36" s="96"/>
      <c r="BW36" s="97"/>
      <c r="BX36" s="97"/>
    </row>
    <row r="37" spans="1:76" s="28" customFormat="1" ht="10.5" customHeight="1">
      <c r="A37" s="24">
        <v>21</v>
      </c>
      <c r="B37" s="24" t="s">
        <v>198</v>
      </c>
      <c r="C37" s="25" t="s">
        <v>40</v>
      </c>
      <c r="D37" s="24" t="s">
        <v>189</v>
      </c>
      <c r="E37" s="24" t="s">
        <v>209</v>
      </c>
      <c r="F37" s="24" t="s">
        <v>69</v>
      </c>
      <c r="G37" s="24" t="s">
        <v>86</v>
      </c>
      <c r="H37" s="34">
        <f t="shared" si="16"/>
        <v>0.05555555555555555</v>
      </c>
      <c r="I37" s="26">
        <v>17697</v>
      </c>
      <c r="J37" s="34">
        <v>4.27</v>
      </c>
      <c r="K37" s="23">
        <f t="shared" si="0"/>
        <v>75566.18999999999</v>
      </c>
      <c r="L37" s="26">
        <v>1</v>
      </c>
      <c r="M37" s="26">
        <v>18</v>
      </c>
      <c r="N37" s="26"/>
      <c r="O37" s="26"/>
      <c r="P37" s="26">
        <v>1</v>
      </c>
      <c r="Q37" s="92"/>
      <c r="R37" s="93"/>
      <c r="S37" s="92">
        <f t="shared" si="3"/>
        <v>4198.121666666666</v>
      </c>
      <c r="T37" s="94">
        <f t="shared" si="4"/>
        <v>1049.5304166666665</v>
      </c>
      <c r="U37" s="94"/>
      <c r="V37" s="94">
        <f t="shared" si="11"/>
        <v>0</v>
      </c>
      <c r="W37" s="26"/>
      <c r="X37" s="23"/>
      <c r="Y37" s="26"/>
      <c r="Z37" s="23"/>
      <c r="AA37" s="26"/>
      <c r="AB37" s="23"/>
      <c r="AC37" s="26"/>
      <c r="AD37" s="26"/>
      <c r="AE37" s="26"/>
      <c r="AF37" s="26"/>
      <c r="AG37" s="26"/>
      <c r="AH37" s="26"/>
      <c r="AI37" s="23"/>
      <c r="AJ37" s="23"/>
      <c r="AK37" s="23">
        <v>2655</v>
      </c>
      <c r="AL37" s="23"/>
      <c r="AM37" s="23"/>
      <c r="AN37" s="23"/>
      <c r="AO37" s="23"/>
      <c r="AP37" s="23"/>
      <c r="AQ37" s="26">
        <f t="shared" si="12"/>
        <v>524.7652083333332</v>
      </c>
      <c r="AR37" s="26"/>
      <c r="AS37" s="26">
        <f t="shared" si="13"/>
        <v>8427.417291666665</v>
      </c>
      <c r="AT37" s="106"/>
      <c r="AU37" s="111">
        <f t="shared" si="14"/>
        <v>0</v>
      </c>
      <c r="AV37" s="23"/>
      <c r="AW37" s="110">
        <f t="shared" si="15"/>
        <v>0</v>
      </c>
      <c r="AX37" s="23"/>
      <c r="AY37" s="23"/>
      <c r="AZ37" s="23"/>
      <c r="BA37" s="23"/>
      <c r="BB37" s="26"/>
      <c r="BC37" s="26"/>
      <c r="BD37" s="23"/>
      <c r="BE37" s="23"/>
      <c r="BF37" s="23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7"/>
      <c r="BV37" s="96"/>
      <c r="BW37" s="97"/>
      <c r="BX37" s="97"/>
    </row>
    <row r="38" spans="1:58" s="28" customFormat="1" ht="10.5" customHeight="1">
      <c r="A38" s="24">
        <v>22</v>
      </c>
      <c r="B38" s="24" t="s">
        <v>80</v>
      </c>
      <c r="C38" s="25" t="s">
        <v>40</v>
      </c>
      <c r="D38" s="24" t="s">
        <v>81</v>
      </c>
      <c r="E38" s="24" t="s">
        <v>210</v>
      </c>
      <c r="F38" s="24" t="s">
        <v>38</v>
      </c>
      <c r="G38" s="24" t="s">
        <v>84</v>
      </c>
      <c r="H38" s="34">
        <f t="shared" si="16"/>
        <v>0.5</v>
      </c>
      <c r="I38" s="26">
        <v>17697</v>
      </c>
      <c r="J38" s="34">
        <v>4.81</v>
      </c>
      <c r="K38" s="23">
        <f t="shared" si="0"/>
        <v>85122.56999999999</v>
      </c>
      <c r="L38" s="26">
        <v>9</v>
      </c>
      <c r="M38" s="26">
        <v>18</v>
      </c>
      <c r="N38" s="26">
        <v>3</v>
      </c>
      <c r="O38" s="26">
        <v>5</v>
      </c>
      <c r="P38" s="26">
        <v>1</v>
      </c>
      <c r="Q38" s="92">
        <f t="shared" si="1"/>
        <v>14187.094999999998</v>
      </c>
      <c r="R38" s="93">
        <f t="shared" si="2"/>
        <v>23645.15833333333</v>
      </c>
      <c r="S38" s="92">
        <f t="shared" si="3"/>
        <v>4729.031666666666</v>
      </c>
      <c r="T38" s="94">
        <f t="shared" si="4"/>
        <v>10640.321249999997</v>
      </c>
      <c r="U38" s="94">
        <v>8</v>
      </c>
      <c r="V38" s="94">
        <f t="shared" si="11"/>
        <v>3146.133333333333</v>
      </c>
      <c r="W38" s="26"/>
      <c r="X38" s="98">
        <v>3</v>
      </c>
      <c r="Y38" s="26">
        <v>5</v>
      </c>
      <c r="Z38" s="99"/>
      <c r="AA38" s="26">
        <v>1</v>
      </c>
      <c r="AB38" s="99"/>
      <c r="AC38" s="26">
        <f t="shared" si="5"/>
        <v>0</v>
      </c>
      <c r="AD38" s="26">
        <f>I38*25%/M38*X38</f>
        <v>737.375</v>
      </c>
      <c r="AE38" s="26">
        <f>I38*25%/M38*Y38*50%</f>
        <v>614.4791666666666</v>
      </c>
      <c r="AF38" s="26">
        <f t="shared" si="8"/>
        <v>0</v>
      </c>
      <c r="AG38" s="26">
        <f>I38*25%/M38*AA38*50%</f>
        <v>122.89583333333333</v>
      </c>
      <c r="AH38" s="26">
        <f t="shared" si="10"/>
        <v>0</v>
      </c>
      <c r="AI38" s="100"/>
      <c r="AJ38" s="100"/>
      <c r="AK38" s="23">
        <v>2655</v>
      </c>
      <c r="AL38" s="100"/>
      <c r="AM38" s="100"/>
      <c r="AN38" s="23"/>
      <c r="AO38" s="100"/>
      <c r="AP38" s="100"/>
      <c r="AQ38" s="26">
        <f t="shared" si="12"/>
        <v>5320.160624999999</v>
      </c>
      <c r="AR38" s="26"/>
      <c r="AS38" s="26">
        <f t="shared" si="13"/>
        <v>65797.65020833332</v>
      </c>
      <c r="AT38" s="106"/>
      <c r="AU38" s="111">
        <f t="shared" si="14"/>
        <v>0.4444444444444444</v>
      </c>
      <c r="AV38" s="23">
        <v>8</v>
      </c>
      <c r="AW38" s="110">
        <f t="shared" si="15"/>
        <v>14187.094999999998</v>
      </c>
      <c r="AX38" s="24"/>
      <c r="AY38" s="24"/>
      <c r="AZ38" s="24"/>
      <c r="BA38" s="24"/>
      <c r="BB38" s="24"/>
      <c r="BC38" s="24"/>
      <c r="BD38" s="24"/>
      <c r="BE38" s="24"/>
      <c r="BF38" s="24"/>
    </row>
    <row r="39" spans="1:58" s="28" customFormat="1" ht="10.5" customHeight="1">
      <c r="A39" s="24">
        <v>23</v>
      </c>
      <c r="B39" s="101" t="s">
        <v>154</v>
      </c>
      <c r="C39" s="102" t="s">
        <v>40</v>
      </c>
      <c r="D39" s="24" t="s">
        <v>155</v>
      </c>
      <c r="E39" s="24" t="s">
        <v>183</v>
      </c>
      <c r="F39" s="24" t="s">
        <v>69</v>
      </c>
      <c r="G39" s="24" t="s">
        <v>86</v>
      </c>
      <c r="H39" s="34">
        <f t="shared" si="16"/>
        <v>0.7777777777777777</v>
      </c>
      <c r="I39" s="26">
        <v>17697</v>
      </c>
      <c r="J39" s="34">
        <v>4.38</v>
      </c>
      <c r="K39" s="23">
        <f t="shared" si="0"/>
        <v>77512.86</v>
      </c>
      <c r="L39" s="26">
        <v>14</v>
      </c>
      <c r="M39" s="26">
        <v>18</v>
      </c>
      <c r="N39" s="26"/>
      <c r="O39" s="26">
        <v>8</v>
      </c>
      <c r="P39" s="26">
        <v>6</v>
      </c>
      <c r="Q39" s="92">
        <f t="shared" si="1"/>
        <v>0</v>
      </c>
      <c r="R39" s="93">
        <f t="shared" si="2"/>
        <v>34450.16</v>
      </c>
      <c r="S39" s="92">
        <f t="shared" si="3"/>
        <v>25837.620000000003</v>
      </c>
      <c r="T39" s="94">
        <f t="shared" si="4"/>
        <v>15071.945000000002</v>
      </c>
      <c r="U39" s="94">
        <v>6</v>
      </c>
      <c r="V39" s="94">
        <f t="shared" si="11"/>
        <v>2359.6</v>
      </c>
      <c r="W39" s="26"/>
      <c r="X39" s="98"/>
      <c r="Y39" s="26"/>
      <c r="Z39" s="99"/>
      <c r="AA39" s="26"/>
      <c r="AB39" s="99"/>
      <c r="AC39" s="26">
        <f t="shared" si="5"/>
        <v>0</v>
      </c>
      <c r="AD39" s="26">
        <f t="shared" si="6"/>
        <v>0</v>
      </c>
      <c r="AE39" s="26">
        <f t="shared" si="7"/>
        <v>0</v>
      </c>
      <c r="AF39" s="26">
        <f t="shared" si="8"/>
        <v>0</v>
      </c>
      <c r="AG39" s="26">
        <f t="shared" si="9"/>
        <v>0</v>
      </c>
      <c r="AH39" s="26">
        <f t="shared" si="10"/>
        <v>0</v>
      </c>
      <c r="AI39" s="100"/>
      <c r="AJ39" s="100"/>
      <c r="AK39" s="100"/>
      <c r="AL39" s="100"/>
      <c r="AM39" s="100"/>
      <c r="AN39" s="23"/>
      <c r="AO39" s="100"/>
      <c r="AP39" s="100"/>
      <c r="AQ39" s="26">
        <f t="shared" si="12"/>
        <v>7535.972500000001</v>
      </c>
      <c r="AR39" s="26"/>
      <c r="AS39" s="26">
        <f t="shared" si="13"/>
        <v>85255.29750000002</v>
      </c>
      <c r="AT39" s="106"/>
      <c r="AU39" s="111">
        <f t="shared" si="14"/>
        <v>0.6666666666666666</v>
      </c>
      <c r="AV39" s="23">
        <v>12</v>
      </c>
      <c r="AW39" s="110">
        <f t="shared" si="15"/>
        <v>19378.215</v>
      </c>
      <c r="AX39" s="24"/>
      <c r="AY39" s="24"/>
      <c r="AZ39" s="24"/>
      <c r="BA39" s="24"/>
      <c r="BB39" s="24"/>
      <c r="BC39" s="24"/>
      <c r="BD39" s="24"/>
      <c r="BE39" s="24"/>
      <c r="BF39" s="24"/>
    </row>
    <row r="40" spans="1:81" s="28" customFormat="1" ht="10.5" customHeight="1">
      <c r="A40" s="24">
        <v>24</v>
      </c>
      <c r="B40" s="101" t="s">
        <v>43</v>
      </c>
      <c r="C40" s="102" t="s">
        <v>40</v>
      </c>
      <c r="D40" s="24" t="s">
        <v>44</v>
      </c>
      <c r="E40" s="24" t="s">
        <v>184</v>
      </c>
      <c r="F40" s="24" t="s">
        <v>38</v>
      </c>
      <c r="G40" s="24" t="s">
        <v>84</v>
      </c>
      <c r="H40" s="34">
        <f t="shared" si="16"/>
        <v>1.1111111111111112</v>
      </c>
      <c r="I40" s="26">
        <v>17697</v>
      </c>
      <c r="J40" s="34">
        <v>4.9</v>
      </c>
      <c r="K40" s="23">
        <f t="shared" si="0"/>
        <v>86715.3</v>
      </c>
      <c r="L40" s="26">
        <v>20</v>
      </c>
      <c r="M40" s="26">
        <v>18</v>
      </c>
      <c r="N40" s="26"/>
      <c r="O40" s="26">
        <v>11</v>
      </c>
      <c r="P40" s="26">
        <v>9</v>
      </c>
      <c r="Q40" s="92">
        <f t="shared" si="1"/>
        <v>0</v>
      </c>
      <c r="R40" s="93">
        <f t="shared" si="2"/>
        <v>52992.683333333334</v>
      </c>
      <c r="S40" s="92">
        <f t="shared" si="3"/>
        <v>43357.649999999994</v>
      </c>
      <c r="T40" s="94">
        <f t="shared" si="4"/>
        <v>24087.583333333332</v>
      </c>
      <c r="U40" s="94">
        <v>9</v>
      </c>
      <c r="V40" s="94">
        <f t="shared" si="11"/>
        <v>3539.3999999999996</v>
      </c>
      <c r="W40" s="26"/>
      <c r="X40" s="24"/>
      <c r="Y40" s="26">
        <v>9</v>
      </c>
      <c r="Z40" s="24"/>
      <c r="AA40" s="26">
        <v>9</v>
      </c>
      <c r="AB40" s="24"/>
      <c r="AC40" s="26">
        <f t="shared" si="5"/>
        <v>0</v>
      </c>
      <c r="AD40" s="26">
        <f t="shared" si="6"/>
        <v>0</v>
      </c>
      <c r="AE40" s="26">
        <f t="shared" si="7"/>
        <v>884.8499999999999</v>
      </c>
      <c r="AF40" s="26">
        <f t="shared" si="8"/>
        <v>0</v>
      </c>
      <c r="AG40" s="26">
        <f t="shared" si="9"/>
        <v>884.8499999999999</v>
      </c>
      <c r="AH40" s="26">
        <f t="shared" si="10"/>
        <v>0</v>
      </c>
      <c r="AI40" s="24"/>
      <c r="AJ40" s="24"/>
      <c r="AK40" s="24"/>
      <c r="AL40" s="24">
        <v>5309</v>
      </c>
      <c r="AM40" s="24"/>
      <c r="AN40" s="23"/>
      <c r="AO40" s="24"/>
      <c r="AP40" s="24"/>
      <c r="AQ40" s="26">
        <f t="shared" si="12"/>
        <v>12043.791666666666</v>
      </c>
      <c r="AR40" s="26">
        <f>K40*30%</f>
        <v>26014.59</v>
      </c>
      <c r="AS40" s="26">
        <f t="shared" si="13"/>
        <v>169114.39833333332</v>
      </c>
      <c r="AT40" s="106"/>
      <c r="AU40" s="111">
        <f t="shared" si="14"/>
        <v>0.8888888888888888</v>
      </c>
      <c r="AV40" s="23">
        <v>16</v>
      </c>
      <c r="AW40" s="110">
        <f t="shared" si="15"/>
        <v>28905.1</v>
      </c>
      <c r="AX40" s="111">
        <f>1/18*AY40</f>
        <v>1.1111111111111112</v>
      </c>
      <c r="AY40" s="24">
        <v>20</v>
      </c>
      <c r="AZ40" s="110">
        <f>((K40*30%)/18)*AY40</f>
        <v>28905.100000000002</v>
      </c>
      <c r="BA40" s="24"/>
      <c r="BB40" s="24"/>
      <c r="BC40" s="24"/>
      <c r="BD40" s="24"/>
      <c r="BE40" s="24"/>
      <c r="BF40" s="24"/>
      <c r="BQ40" s="128" t="s">
        <v>0</v>
      </c>
      <c r="BR40" s="128"/>
      <c r="BS40" s="128"/>
      <c r="BT40" s="128"/>
      <c r="BU40" s="128"/>
      <c r="BV40" s="128"/>
      <c r="BW40" s="128"/>
      <c r="BX40" s="128"/>
      <c r="BY40" s="104">
        <v>0</v>
      </c>
      <c r="BZ40" s="23" t="s">
        <v>1</v>
      </c>
      <c r="CA40" s="23" t="s">
        <v>2</v>
      </c>
      <c r="CB40" s="23" t="s">
        <v>3</v>
      </c>
      <c r="CC40" s="23" t="s">
        <v>4</v>
      </c>
    </row>
    <row r="41" spans="1:81" s="28" customFormat="1" ht="10.5" customHeight="1">
      <c r="A41" s="24"/>
      <c r="B41" s="24" t="s">
        <v>148</v>
      </c>
      <c r="C41" s="24" t="s">
        <v>40</v>
      </c>
      <c r="D41" s="24" t="s">
        <v>44</v>
      </c>
      <c r="E41" s="24" t="s">
        <v>184</v>
      </c>
      <c r="F41" s="24" t="s">
        <v>69</v>
      </c>
      <c r="G41" s="24" t="s">
        <v>86</v>
      </c>
      <c r="H41" s="34">
        <f t="shared" si="16"/>
        <v>0.2777777777777778</v>
      </c>
      <c r="I41" s="26">
        <v>17697</v>
      </c>
      <c r="J41" s="34">
        <v>4.49</v>
      </c>
      <c r="K41" s="23">
        <f t="shared" si="0"/>
        <v>79459.53</v>
      </c>
      <c r="L41" s="26">
        <f>N41+O41+P41</f>
        <v>5</v>
      </c>
      <c r="M41" s="26">
        <v>18</v>
      </c>
      <c r="N41" s="26"/>
      <c r="O41" s="26">
        <v>5</v>
      </c>
      <c r="P41" s="26"/>
      <c r="Q41" s="92">
        <f t="shared" si="1"/>
        <v>0</v>
      </c>
      <c r="R41" s="93">
        <f t="shared" si="2"/>
        <v>22072.091666666667</v>
      </c>
      <c r="S41" s="92">
        <f t="shared" si="3"/>
        <v>0</v>
      </c>
      <c r="T41" s="94">
        <f t="shared" si="4"/>
        <v>5518.022916666667</v>
      </c>
      <c r="U41" s="94"/>
      <c r="V41" s="94">
        <f t="shared" si="11"/>
        <v>0</v>
      </c>
      <c r="W41" s="26"/>
      <c r="X41" s="24"/>
      <c r="Y41" s="26"/>
      <c r="Z41" s="24"/>
      <c r="AA41" s="26"/>
      <c r="AB41" s="24"/>
      <c r="AC41" s="26">
        <f t="shared" si="5"/>
        <v>0</v>
      </c>
      <c r="AD41" s="26">
        <f t="shared" si="6"/>
        <v>0</v>
      </c>
      <c r="AE41" s="26">
        <f t="shared" si="7"/>
        <v>0</v>
      </c>
      <c r="AF41" s="26">
        <f t="shared" si="8"/>
        <v>0</v>
      </c>
      <c r="AG41" s="26">
        <f t="shared" si="9"/>
        <v>0</v>
      </c>
      <c r="AH41" s="26">
        <f t="shared" si="10"/>
        <v>0</v>
      </c>
      <c r="AI41" s="24"/>
      <c r="AJ41" s="24"/>
      <c r="AK41" s="24"/>
      <c r="AL41" s="24"/>
      <c r="AM41" s="24"/>
      <c r="AN41" s="23"/>
      <c r="AO41" s="24"/>
      <c r="AP41" s="24"/>
      <c r="AQ41" s="26">
        <f t="shared" si="12"/>
        <v>2759.011458333334</v>
      </c>
      <c r="AR41" s="26">
        <f>K41*30%</f>
        <v>23837.859</v>
      </c>
      <c r="AS41" s="26">
        <f t="shared" si="13"/>
        <v>54186.98504166667</v>
      </c>
      <c r="AT41" s="106"/>
      <c r="AU41" s="111">
        <f t="shared" si="14"/>
        <v>0.2222222222222222</v>
      </c>
      <c r="AV41" s="23">
        <v>4</v>
      </c>
      <c r="AW41" s="110">
        <f t="shared" si="15"/>
        <v>6621.6275</v>
      </c>
      <c r="AX41" s="111">
        <f>1/18*AY41</f>
        <v>0.2777777777777778</v>
      </c>
      <c r="AY41" s="24">
        <v>5</v>
      </c>
      <c r="AZ41" s="110">
        <f>((K41*30%)/18)*AY41</f>
        <v>6621.6275</v>
      </c>
      <c r="BA41" s="24"/>
      <c r="BB41" s="24"/>
      <c r="BC41" s="24"/>
      <c r="BD41" s="24"/>
      <c r="BE41" s="24"/>
      <c r="BF41" s="24"/>
      <c r="BQ41" s="103"/>
      <c r="BR41" s="103"/>
      <c r="BS41" s="103"/>
      <c r="BT41" s="103"/>
      <c r="BU41" s="103"/>
      <c r="BV41" s="103"/>
      <c r="BW41" s="103"/>
      <c r="BX41" s="103"/>
      <c r="BY41" s="104"/>
      <c r="BZ41" s="23"/>
      <c r="CA41" s="23"/>
      <c r="CB41" s="23"/>
      <c r="CC41" s="23"/>
    </row>
    <row r="42" spans="1:76" s="28" customFormat="1" ht="10.5" customHeight="1">
      <c r="A42" s="24">
        <v>20</v>
      </c>
      <c r="B42" s="24" t="s">
        <v>70</v>
      </c>
      <c r="C42" s="25" t="s">
        <v>40</v>
      </c>
      <c r="D42" s="24"/>
      <c r="E42" s="24" t="s">
        <v>217</v>
      </c>
      <c r="F42" s="24" t="s">
        <v>69</v>
      </c>
      <c r="G42" s="24" t="s">
        <v>86</v>
      </c>
      <c r="H42" s="34">
        <f>(1/18)*L42</f>
        <v>0.4444444444444444</v>
      </c>
      <c r="I42" s="26">
        <v>17697</v>
      </c>
      <c r="J42" s="34">
        <v>4.1</v>
      </c>
      <c r="K42" s="23">
        <f t="shared" si="0"/>
        <v>72557.7</v>
      </c>
      <c r="L42" s="26">
        <v>8</v>
      </c>
      <c r="M42" s="26">
        <v>18</v>
      </c>
      <c r="N42" s="26"/>
      <c r="O42" s="26">
        <v>6</v>
      </c>
      <c r="P42" s="26">
        <v>2</v>
      </c>
      <c r="Q42" s="92"/>
      <c r="R42" s="93"/>
      <c r="S42" s="92">
        <f>(K42/M42)*P42</f>
        <v>8061.966666666666</v>
      </c>
      <c r="T42" s="94">
        <f t="shared" si="4"/>
        <v>2015.4916666666666</v>
      </c>
      <c r="U42" s="94">
        <v>4</v>
      </c>
      <c r="V42" s="94">
        <f t="shared" si="11"/>
        <v>1573.0666666666666</v>
      </c>
      <c r="W42" s="26"/>
      <c r="X42" s="23"/>
      <c r="Y42" s="26"/>
      <c r="Z42" s="23"/>
      <c r="AA42" s="26"/>
      <c r="AB42" s="23"/>
      <c r="AC42" s="26"/>
      <c r="AD42" s="26"/>
      <c r="AE42" s="26"/>
      <c r="AF42" s="26"/>
      <c r="AG42" s="26"/>
      <c r="AH42" s="26"/>
      <c r="AI42" s="23"/>
      <c r="AJ42" s="23"/>
      <c r="AK42" s="23"/>
      <c r="AL42" s="23"/>
      <c r="AM42" s="23"/>
      <c r="AN42" s="23"/>
      <c r="AO42" s="23"/>
      <c r="AP42" s="23"/>
      <c r="AQ42" s="26">
        <f>(Q42+R42+S42+T42)*10%</f>
        <v>1007.7458333333333</v>
      </c>
      <c r="AR42" s="26"/>
      <c r="AS42" s="26">
        <f t="shared" si="13"/>
        <v>12658.270833333332</v>
      </c>
      <c r="AT42" s="106"/>
      <c r="AU42" s="111">
        <f t="shared" si="14"/>
        <v>0.38888888888888884</v>
      </c>
      <c r="AV42" s="23">
        <v>7</v>
      </c>
      <c r="AW42" s="110">
        <f t="shared" si="15"/>
        <v>10581.331250000001</v>
      </c>
      <c r="AX42" s="23"/>
      <c r="AY42" s="23"/>
      <c r="AZ42" s="23"/>
      <c r="BA42" s="23"/>
      <c r="BB42" s="26"/>
      <c r="BC42" s="26"/>
      <c r="BD42" s="23"/>
      <c r="BE42" s="23"/>
      <c r="BF42" s="23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7"/>
      <c r="BV42" s="96"/>
      <c r="BW42" s="97"/>
      <c r="BX42" s="97"/>
    </row>
    <row r="43" spans="1:81" s="28" customFormat="1" ht="9" customHeight="1">
      <c r="A43" s="24"/>
      <c r="B43" s="24" t="s">
        <v>45</v>
      </c>
      <c r="C43" s="24" t="s">
        <v>56</v>
      </c>
      <c r="D43" s="24"/>
      <c r="E43" s="24" t="s">
        <v>217</v>
      </c>
      <c r="F43" s="24" t="s">
        <v>69</v>
      </c>
      <c r="G43" s="24" t="s">
        <v>86</v>
      </c>
      <c r="H43" s="34">
        <f t="shared" si="16"/>
        <v>0.611111111111111</v>
      </c>
      <c r="I43" s="23">
        <v>17697</v>
      </c>
      <c r="J43" s="34">
        <v>4.1</v>
      </c>
      <c r="K43" s="23">
        <f>I43*J43</f>
        <v>72557.7</v>
      </c>
      <c r="L43" s="26">
        <v>11</v>
      </c>
      <c r="M43" s="24">
        <v>18</v>
      </c>
      <c r="N43" s="24">
        <v>2</v>
      </c>
      <c r="O43" s="23">
        <v>5</v>
      </c>
      <c r="P43" s="23">
        <v>4</v>
      </c>
      <c r="Q43" s="92">
        <f t="shared" si="1"/>
        <v>8061.966666666666</v>
      </c>
      <c r="R43" s="93">
        <f t="shared" si="2"/>
        <v>20154.916666666664</v>
      </c>
      <c r="S43" s="92">
        <f t="shared" si="3"/>
        <v>16123.933333333332</v>
      </c>
      <c r="T43" s="94">
        <f t="shared" si="4"/>
        <v>11085.204166666666</v>
      </c>
      <c r="U43" s="94">
        <v>4</v>
      </c>
      <c r="V43" s="94">
        <f t="shared" si="11"/>
        <v>1573.0666666666666</v>
      </c>
      <c r="W43" s="24"/>
      <c r="X43" s="24"/>
      <c r="Y43" s="24"/>
      <c r="Z43" s="24"/>
      <c r="AA43" s="24"/>
      <c r="AB43" s="24"/>
      <c r="AC43" s="26">
        <f t="shared" si="5"/>
        <v>0</v>
      </c>
      <c r="AD43" s="26">
        <f t="shared" si="6"/>
        <v>0</v>
      </c>
      <c r="AE43" s="26">
        <f t="shared" si="7"/>
        <v>0</v>
      </c>
      <c r="AF43" s="26">
        <f t="shared" si="8"/>
        <v>0</v>
      </c>
      <c r="AG43" s="26">
        <f t="shared" si="9"/>
        <v>0</v>
      </c>
      <c r="AH43" s="26"/>
      <c r="AI43" s="24"/>
      <c r="AJ43" s="24"/>
      <c r="AK43" s="24"/>
      <c r="AL43" s="24"/>
      <c r="AM43" s="24"/>
      <c r="AN43" s="24"/>
      <c r="AO43" s="24"/>
      <c r="AP43" s="24"/>
      <c r="AQ43" s="26">
        <f>(Q43+R43+S43+T43)*10%</f>
        <v>5542.602083333333</v>
      </c>
      <c r="AR43" s="26"/>
      <c r="AS43" s="26">
        <f t="shared" si="13"/>
        <v>62541.68958333333</v>
      </c>
      <c r="AT43" s="106"/>
      <c r="AU43" s="111">
        <f t="shared" si="14"/>
        <v>0.5555555555555556</v>
      </c>
      <c r="AV43" s="23">
        <v>10</v>
      </c>
      <c r="AW43" s="110">
        <f t="shared" si="15"/>
        <v>15116.1875</v>
      </c>
      <c r="AX43" s="24"/>
      <c r="AY43" s="24"/>
      <c r="AZ43" s="24"/>
      <c r="BA43" s="24"/>
      <c r="BB43" s="24"/>
      <c r="BC43" s="24"/>
      <c r="BD43" s="24"/>
      <c r="BE43" s="24"/>
      <c r="BF43" s="24"/>
      <c r="BQ43" s="103"/>
      <c r="BR43" s="103"/>
      <c r="BS43" s="103"/>
      <c r="BT43" s="103"/>
      <c r="BU43" s="103"/>
      <c r="BV43" s="103"/>
      <c r="BW43" s="103"/>
      <c r="BX43" s="103"/>
      <c r="BY43" s="104"/>
      <c r="BZ43" s="23"/>
      <c r="CA43" s="23"/>
      <c r="CB43" s="23"/>
      <c r="CC43" s="23"/>
    </row>
    <row r="44" spans="1:81" s="105" customFormat="1" ht="11.25" customHeight="1">
      <c r="A44" s="35"/>
      <c r="B44" s="35"/>
      <c r="C44" s="35"/>
      <c r="D44" s="35"/>
      <c r="E44" s="35"/>
      <c r="F44" s="35"/>
      <c r="G44" s="35"/>
      <c r="H44" s="86">
        <f>SUM(H16:H43)</f>
        <v>21.494444444444444</v>
      </c>
      <c r="I44" s="35"/>
      <c r="J44" s="36" t="s">
        <v>166</v>
      </c>
      <c r="K44" s="37"/>
      <c r="L44" s="38">
        <f>SUM(L16:L43)</f>
        <v>404</v>
      </c>
      <c r="M44" s="35"/>
      <c r="N44" s="38">
        <f>SUM(N16:N43)</f>
        <v>136</v>
      </c>
      <c r="O44" s="38">
        <f aca="true" t="shared" si="17" ref="O44:AS44">SUM(O16:O43)</f>
        <v>192</v>
      </c>
      <c r="P44" s="38">
        <f t="shared" si="17"/>
        <v>79</v>
      </c>
      <c r="Q44" s="38">
        <f t="shared" si="17"/>
        <v>680026.8883333334</v>
      </c>
      <c r="R44" s="38">
        <f t="shared" si="17"/>
        <v>882126.6283333333</v>
      </c>
      <c r="S44" s="38">
        <f t="shared" si="17"/>
        <v>367851.80833333335</v>
      </c>
      <c r="T44" s="38">
        <f t="shared" si="17"/>
        <v>482501.33125</v>
      </c>
      <c r="U44" s="38">
        <f t="shared" si="17"/>
        <v>208</v>
      </c>
      <c r="V44" s="38">
        <f t="shared" si="17"/>
        <v>81799.46666666666</v>
      </c>
      <c r="W44" s="38">
        <f t="shared" si="17"/>
        <v>34</v>
      </c>
      <c r="X44" s="38">
        <f t="shared" si="17"/>
        <v>92</v>
      </c>
      <c r="Y44" s="38">
        <f t="shared" si="17"/>
        <v>75</v>
      </c>
      <c r="Z44" s="38">
        <f t="shared" si="17"/>
        <v>35</v>
      </c>
      <c r="AA44" s="38">
        <f t="shared" si="17"/>
        <v>35</v>
      </c>
      <c r="AB44" s="38">
        <f t="shared" si="17"/>
        <v>0</v>
      </c>
      <c r="AC44" s="38">
        <f t="shared" si="17"/>
        <v>2752.8666666666663</v>
      </c>
      <c r="AD44" s="38">
        <f t="shared" si="17"/>
        <v>17352.891666666666</v>
      </c>
      <c r="AE44" s="38">
        <f t="shared" si="17"/>
        <v>7717.858333333334</v>
      </c>
      <c r="AF44" s="38">
        <f t="shared" si="17"/>
        <v>7422.908333333333</v>
      </c>
      <c r="AG44" s="38">
        <f t="shared" si="17"/>
        <v>3613.1375</v>
      </c>
      <c r="AH44" s="38">
        <f t="shared" si="17"/>
        <v>0</v>
      </c>
      <c r="AI44" s="38">
        <f t="shared" si="17"/>
        <v>2212</v>
      </c>
      <c r="AJ44" s="38">
        <f t="shared" si="17"/>
        <v>17696</v>
      </c>
      <c r="AK44" s="38">
        <f t="shared" si="17"/>
        <v>10620</v>
      </c>
      <c r="AL44" s="38">
        <f t="shared" si="17"/>
        <v>5309</v>
      </c>
      <c r="AM44" s="38">
        <f t="shared" si="17"/>
        <v>5310</v>
      </c>
      <c r="AN44" s="38">
        <f t="shared" si="17"/>
        <v>0</v>
      </c>
      <c r="AO44" s="38">
        <f t="shared" si="17"/>
        <v>3539</v>
      </c>
      <c r="AP44" s="38">
        <f t="shared" si="17"/>
        <v>24773</v>
      </c>
      <c r="AQ44" s="38">
        <f t="shared" si="17"/>
        <v>241250.665625</v>
      </c>
      <c r="AR44" s="38">
        <f t="shared" si="17"/>
        <v>49852.449</v>
      </c>
      <c r="AS44" s="38">
        <f t="shared" si="17"/>
        <v>2893727.9000416677</v>
      </c>
      <c r="AT44" s="107"/>
      <c r="AU44" s="36">
        <f>SUM(AU16:AU43)</f>
        <v>20.388888888888886</v>
      </c>
      <c r="AV44" s="36">
        <f aca="true" t="shared" si="18" ref="AV44:BF44">SUM(AV16:AV43)</f>
        <v>367</v>
      </c>
      <c r="AW44" s="39">
        <f t="shared" si="18"/>
        <v>668024.8812500001</v>
      </c>
      <c r="AX44" s="36">
        <f t="shared" si="18"/>
        <v>3.611111111111111</v>
      </c>
      <c r="AY44" s="36">
        <f t="shared" si="18"/>
        <v>65</v>
      </c>
      <c r="AZ44" s="39">
        <f t="shared" si="18"/>
        <v>94903.11200000001</v>
      </c>
      <c r="BA44" s="36">
        <f t="shared" si="18"/>
        <v>3.7777777777777772</v>
      </c>
      <c r="BB44" s="36">
        <f t="shared" si="18"/>
        <v>68</v>
      </c>
      <c r="BC44" s="39">
        <f t="shared" si="18"/>
        <v>119154.39258333333</v>
      </c>
      <c r="BD44" s="36">
        <f t="shared" si="18"/>
        <v>1.8333333333333333</v>
      </c>
      <c r="BE44" s="36">
        <f t="shared" si="18"/>
        <v>33</v>
      </c>
      <c r="BF44" s="39">
        <f t="shared" si="18"/>
        <v>70209.89800000002</v>
      </c>
      <c r="BQ44" s="37"/>
      <c r="BR44" s="37"/>
      <c r="BS44" s="37"/>
      <c r="BT44" s="37"/>
      <c r="BU44" s="37"/>
      <c r="BV44" s="37"/>
      <c r="BW44" s="37"/>
      <c r="BX44" s="37"/>
      <c r="BY44" s="79"/>
      <c r="BZ44" s="80"/>
      <c r="CA44" s="80"/>
      <c r="CB44" s="80"/>
      <c r="CC44" s="80"/>
    </row>
    <row r="45" spans="1:81" s="40" customFormat="1" ht="19.5" customHeight="1">
      <c r="A45" s="22"/>
      <c r="B45" s="4"/>
      <c r="C45" s="4"/>
      <c r="D45" s="122" t="s">
        <v>128</v>
      </c>
      <c r="E45" s="4"/>
      <c r="F45" s="4"/>
      <c r="G45" s="4"/>
      <c r="H45" s="87"/>
      <c r="I45" s="4"/>
      <c r="J45" s="64"/>
      <c r="K45" s="65"/>
      <c r="L45" s="68" t="s">
        <v>187</v>
      </c>
      <c r="M45" s="4"/>
      <c r="N45" s="66"/>
      <c r="O45" s="66"/>
      <c r="P45" s="66"/>
      <c r="Q45" s="67"/>
      <c r="R45" s="67"/>
      <c r="S45" s="67"/>
      <c r="T45" s="66"/>
      <c r="U45" s="66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6"/>
      <c r="AR45" s="66"/>
      <c r="AS45" s="66"/>
      <c r="AT45" s="2"/>
      <c r="AU45" s="2"/>
      <c r="AV45" s="83"/>
      <c r="AW45" s="1"/>
      <c r="AX45" s="1"/>
      <c r="AY45" s="1"/>
      <c r="AZ45" s="1"/>
      <c r="BA45" s="1"/>
      <c r="BQ45" s="33"/>
      <c r="BR45" s="33"/>
      <c r="BS45" s="33"/>
      <c r="BT45" s="33"/>
      <c r="BU45" s="33"/>
      <c r="BV45" s="33"/>
      <c r="BW45" s="33"/>
      <c r="BX45" s="33"/>
      <c r="BY45" s="5"/>
      <c r="BZ45" s="6"/>
      <c r="CA45" s="6"/>
      <c r="CB45" s="6"/>
      <c r="CC45" s="6"/>
    </row>
    <row r="46" spans="1:81" ht="20.25" customHeight="1">
      <c r="A46" s="2"/>
      <c r="B46" s="2"/>
      <c r="C46" s="21"/>
      <c r="D46" s="44" t="s">
        <v>50</v>
      </c>
      <c r="E46" s="44"/>
      <c r="F46" s="44"/>
      <c r="G46" s="44"/>
      <c r="I46" s="46"/>
      <c r="J46" s="46"/>
      <c r="K46" s="88" t="s">
        <v>90</v>
      </c>
      <c r="L46" s="21"/>
      <c r="M46" s="21"/>
      <c r="N46" s="2"/>
      <c r="O46" s="82"/>
      <c r="P46" s="8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83"/>
      <c r="AW46" s="1"/>
      <c r="AX46" s="1"/>
      <c r="AY46" s="1"/>
      <c r="AZ46" s="1"/>
      <c r="BA46" s="1"/>
      <c r="BQ46" s="33"/>
      <c r="BR46" s="33"/>
      <c r="BS46" s="33"/>
      <c r="BT46" s="33"/>
      <c r="BU46" s="33"/>
      <c r="BV46" s="33"/>
      <c r="BW46" s="33"/>
      <c r="BX46" s="33"/>
      <c r="BY46" s="5"/>
      <c r="BZ46" s="6"/>
      <c r="CA46" s="6"/>
      <c r="CB46" s="6"/>
      <c r="CC46" s="6"/>
    </row>
    <row r="47" spans="1:81" ht="20.25" customHeight="1">
      <c r="A47" s="2"/>
      <c r="B47" s="2"/>
      <c r="C47" s="21"/>
      <c r="D47" s="44" t="s">
        <v>51</v>
      </c>
      <c r="E47" s="44"/>
      <c r="F47" s="44"/>
      <c r="G47" s="44"/>
      <c r="I47" s="45"/>
      <c r="J47" s="45"/>
      <c r="K47" s="89" t="s">
        <v>163</v>
      </c>
      <c r="L47" s="21"/>
      <c r="M47" s="21"/>
      <c r="N47" s="2"/>
      <c r="O47" s="82"/>
      <c r="P47" s="8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83"/>
      <c r="AW47" s="1"/>
      <c r="AX47" s="1"/>
      <c r="AY47" s="1"/>
      <c r="AZ47" s="1"/>
      <c r="BA47" s="1"/>
      <c r="BQ47" s="125" t="s">
        <v>7</v>
      </c>
      <c r="BR47" s="125"/>
      <c r="BS47" s="125"/>
      <c r="BT47" s="125"/>
      <c r="BU47" s="125"/>
      <c r="BV47" s="125"/>
      <c r="BW47" s="125"/>
      <c r="BX47" s="125"/>
      <c r="BY47" s="5">
        <v>12</v>
      </c>
      <c r="BZ47" s="6">
        <v>64</v>
      </c>
      <c r="CA47" s="6">
        <v>63</v>
      </c>
      <c r="CB47" s="6">
        <v>20</v>
      </c>
      <c r="CC47" s="6">
        <v>159</v>
      </c>
    </row>
    <row r="48" spans="1:81" ht="9.75" customHeight="1">
      <c r="A48" s="2"/>
      <c r="B48" s="2"/>
      <c r="C48" s="2"/>
      <c r="D48" s="29"/>
      <c r="E48" s="29"/>
      <c r="F48" s="29"/>
      <c r="G48" s="29"/>
      <c r="H48" s="90"/>
      <c r="I48" s="32"/>
      <c r="J48" s="32"/>
      <c r="K48" s="21"/>
      <c r="L48" s="21"/>
      <c r="M48" s="2"/>
      <c r="N48" s="2"/>
      <c r="O48" s="82"/>
      <c r="P48" s="8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83"/>
      <c r="AW48" s="1"/>
      <c r="AX48" s="1"/>
      <c r="AY48" s="1"/>
      <c r="AZ48" s="1"/>
      <c r="BA48" s="1"/>
      <c r="BQ48" s="125" t="s">
        <v>8</v>
      </c>
      <c r="BR48" s="125"/>
      <c r="BS48" s="125"/>
      <c r="BT48" s="125"/>
      <c r="BU48" s="125"/>
      <c r="BV48" s="125"/>
      <c r="BW48" s="125"/>
      <c r="BX48" s="125"/>
      <c r="BY48" s="5"/>
      <c r="BZ48" s="6">
        <v>110</v>
      </c>
      <c r="CA48" s="6">
        <v>183</v>
      </c>
      <c r="CB48" s="6">
        <v>81</v>
      </c>
      <c r="CC48" s="6">
        <v>374</v>
      </c>
    </row>
    <row r="49" spans="1:81" ht="9.75" customHeight="1">
      <c r="A49" s="2"/>
      <c r="B49" s="2"/>
      <c r="C49" s="2"/>
      <c r="D49" s="29"/>
      <c r="E49" s="29"/>
      <c r="F49" s="29"/>
      <c r="G49" s="29"/>
      <c r="H49" s="91"/>
      <c r="I49" s="31"/>
      <c r="J49" s="31"/>
      <c r="K49" s="21"/>
      <c r="L49" s="2"/>
      <c r="M49" s="2"/>
      <c r="N49" s="2"/>
      <c r="O49" s="82"/>
      <c r="P49" s="8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83"/>
      <c r="AW49" s="1"/>
      <c r="AX49" s="1"/>
      <c r="AY49" s="1"/>
      <c r="AZ49" s="1"/>
      <c r="BA49" s="1"/>
      <c r="BQ49" s="125" t="s">
        <v>10</v>
      </c>
      <c r="BR49" s="125"/>
      <c r="BS49" s="125"/>
      <c r="BT49" s="125"/>
      <c r="BU49" s="125"/>
      <c r="BV49" s="125"/>
      <c r="BW49" s="125"/>
      <c r="BX49" s="125"/>
      <c r="BY49" s="5"/>
      <c r="BZ49" s="6">
        <v>107</v>
      </c>
      <c r="CA49" s="6">
        <v>173</v>
      </c>
      <c r="CB49" s="6">
        <v>76</v>
      </c>
      <c r="CC49" s="6">
        <v>356</v>
      </c>
    </row>
    <row r="50" spans="1:45" ht="12.75">
      <c r="A50" s="2"/>
      <c r="B50" s="2"/>
      <c r="C50" s="2"/>
      <c r="D50" s="29"/>
      <c r="E50" s="29"/>
      <c r="F50" s="29"/>
      <c r="G50" s="29"/>
      <c r="H50" s="91"/>
      <c r="I50" s="31"/>
      <c r="J50" s="31"/>
      <c r="K50" s="2"/>
      <c r="L50" s="2"/>
      <c r="M50" s="2"/>
      <c r="N50" s="2"/>
      <c r="O50" s="82"/>
      <c r="P50" s="8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 s="1"/>
      <c r="B51" s="1"/>
      <c r="C51" s="1"/>
      <c r="D51" s="1"/>
      <c r="E51" s="1"/>
      <c r="F51" s="1"/>
      <c r="G51" s="1"/>
      <c r="H51" s="27"/>
      <c r="I51" s="1"/>
      <c r="J51" s="1"/>
      <c r="K51" s="1"/>
      <c r="L51" s="1"/>
      <c r="M51" s="1"/>
      <c r="N51" s="1"/>
      <c r="O51" s="83"/>
      <c r="P51" s="8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</sheetData>
  <sheetProtection/>
  <mergeCells count="49">
    <mergeCell ref="AG12:AN12"/>
    <mergeCell ref="AG9:AN9"/>
    <mergeCell ref="AU14:AW14"/>
    <mergeCell ref="AX14:AZ14"/>
    <mergeCell ref="BD14:BF14"/>
    <mergeCell ref="BA14:BC14"/>
    <mergeCell ref="AG1:AN1"/>
    <mergeCell ref="AG2:AN2"/>
    <mergeCell ref="AG3:AN3"/>
    <mergeCell ref="AG4:AN4"/>
    <mergeCell ref="AG10:AN10"/>
    <mergeCell ref="K13:K15"/>
    <mergeCell ref="U13:U15"/>
    <mergeCell ref="V13:V15"/>
    <mergeCell ref="Q13:S13"/>
    <mergeCell ref="AG5:AN5"/>
    <mergeCell ref="AG6:AN6"/>
    <mergeCell ref="W13:AB13"/>
    <mergeCell ref="AI13:AN13"/>
    <mergeCell ref="AG7:AN7"/>
    <mergeCell ref="AG8:AN8"/>
    <mergeCell ref="N14:N15"/>
    <mergeCell ref="O14:O15"/>
    <mergeCell ref="P14:P15"/>
    <mergeCell ref="Q14:Q15"/>
    <mergeCell ref="R14:R15"/>
    <mergeCell ref="G13:G15"/>
    <mergeCell ref="H13:H15"/>
    <mergeCell ref="I13:I15"/>
    <mergeCell ref="J13:J15"/>
    <mergeCell ref="S14:S15"/>
    <mergeCell ref="W14:X14"/>
    <mergeCell ref="AO13:AO15"/>
    <mergeCell ref="AP13:AP15"/>
    <mergeCell ref="BQ47:BX47"/>
    <mergeCell ref="BQ48:BX48"/>
    <mergeCell ref="Y14:Z14"/>
    <mergeCell ref="AA14:AB14"/>
    <mergeCell ref="AC14:AD14"/>
    <mergeCell ref="AE14:AF14"/>
    <mergeCell ref="BQ49:BX49"/>
    <mergeCell ref="AG14:AH14"/>
    <mergeCell ref="AI14:AJ14"/>
    <mergeCell ref="AK14:AL14"/>
    <mergeCell ref="AM14:AN14"/>
    <mergeCell ref="BQ40:BX40"/>
    <mergeCell ref="AQ13:AQ15"/>
    <mergeCell ref="AR13:AR15"/>
    <mergeCell ref="AS13:AS15"/>
  </mergeCells>
  <printOptions/>
  <pageMargins left="0.7874015748031497" right="0.3937007874015748" top="0.984251968503937" bottom="0.3937007874015748" header="1.1023622047244095" footer="0.5118110236220472"/>
  <pageSetup horizontalDpi="600" verticalDpi="600" orientation="landscape" paperSize="9" scale="83" r:id="rId1"/>
  <colBreaks count="1" manualBreakCount="1"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51"/>
  <sheetViews>
    <sheetView view="pageBreakPreview" zoomScale="142" zoomScaleSheetLayoutView="142" zoomScalePageLayoutView="0" workbookViewId="0" topLeftCell="A12">
      <selection activeCell="B12" sqref="B1:B16384"/>
    </sheetView>
  </sheetViews>
  <sheetFormatPr defaultColWidth="9.140625" defaultRowHeight="12.75"/>
  <cols>
    <col min="1" max="1" width="2.421875" style="0" customWidth="1"/>
    <col min="2" max="2" width="11.140625" style="0" customWidth="1"/>
    <col min="3" max="3" width="6.8515625" style="0" customWidth="1"/>
    <col min="4" max="4" width="8.57421875" style="0" customWidth="1"/>
    <col min="5" max="5" width="5.28125" style="0" customWidth="1"/>
    <col min="6" max="6" width="7.28125" style="0" customWidth="1"/>
    <col min="7" max="7" width="3.140625" style="0" customWidth="1"/>
    <col min="8" max="8" width="3.8515625" style="28" customWidth="1"/>
    <col min="9" max="11" width="4.57421875" style="0" customWidth="1"/>
    <col min="12" max="12" width="4.28125" style="0" customWidth="1"/>
    <col min="13" max="13" width="3.28125" style="0" customWidth="1"/>
    <col min="14" max="14" width="3.8515625" style="0" customWidth="1"/>
    <col min="15" max="15" width="4.57421875" style="84" customWidth="1"/>
    <col min="16" max="16" width="4.00390625" style="84" customWidth="1"/>
    <col min="17" max="18" width="6.28125" style="0" customWidth="1"/>
    <col min="19" max="19" width="5.57421875" style="0" customWidth="1"/>
    <col min="20" max="21" width="6.28125" style="0" customWidth="1"/>
    <col min="22" max="23" width="5.140625" style="0" customWidth="1"/>
    <col min="24" max="24" width="4.7109375" style="0" customWidth="1"/>
    <col min="25" max="25" width="3.85156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3.8515625" style="0" customWidth="1"/>
    <col min="30" max="30" width="5.8515625" style="0" customWidth="1"/>
    <col min="31" max="31" width="4.8515625" style="0" customWidth="1"/>
    <col min="32" max="32" width="5.00390625" style="0" customWidth="1"/>
    <col min="33" max="33" width="4.140625" style="0" customWidth="1"/>
    <col min="34" max="36" width="4.57421875" style="0" customWidth="1"/>
    <col min="37" max="37" width="4.7109375" style="0" customWidth="1"/>
    <col min="38" max="38" width="4.421875" style="0" customWidth="1"/>
    <col min="39" max="39" width="4.00390625" style="0" customWidth="1"/>
    <col min="40" max="40" width="4.7109375" style="0" customWidth="1"/>
    <col min="41" max="42" width="4.140625" style="0" customWidth="1"/>
    <col min="43" max="43" width="7.00390625" style="0" customWidth="1"/>
    <col min="44" max="44" width="5.7109375" style="0" customWidth="1"/>
    <col min="45" max="45" width="9.28125" style="0" customWidth="1"/>
    <col min="46" max="46" width="5.8515625" style="0" customWidth="1"/>
  </cols>
  <sheetData>
    <row r="1" spans="1:46" ht="9" customHeight="1">
      <c r="A1" s="3"/>
      <c r="B1" s="3"/>
      <c r="C1" s="3"/>
      <c r="D1" s="3"/>
      <c r="E1" s="3"/>
      <c r="F1" s="3"/>
      <c r="G1" s="3"/>
      <c r="H1" s="85"/>
      <c r="I1" s="3"/>
      <c r="J1" s="3"/>
      <c r="K1" s="3"/>
      <c r="L1" s="3"/>
      <c r="M1" s="3"/>
      <c r="N1" s="3"/>
      <c r="O1" s="81"/>
      <c r="P1" s="8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139" t="s">
        <v>0</v>
      </c>
      <c r="AH1" s="140"/>
      <c r="AI1" s="140"/>
      <c r="AJ1" s="140"/>
      <c r="AK1" s="140"/>
      <c r="AL1" s="140"/>
      <c r="AM1" s="140"/>
      <c r="AN1" s="141"/>
      <c r="AO1" s="5">
        <v>0</v>
      </c>
      <c r="AP1" s="6" t="s">
        <v>1</v>
      </c>
      <c r="AQ1" s="6" t="s">
        <v>2</v>
      </c>
      <c r="AR1" s="6" t="s">
        <v>3</v>
      </c>
      <c r="AS1" s="6" t="s">
        <v>4</v>
      </c>
      <c r="AT1" s="2"/>
    </row>
    <row r="2" spans="1:46" ht="9" customHeight="1">
      <c r="A2" s="3"/>
      <c r="B2" s="3"/>
      <c r="C2" s="3"/>
      <c r="D2" s="3" t="s">
        <v>5</v>
      </c>
      <c r="E2" s="3"/>
      <c r="F2" s="3"/>
      <c r="G2" s="3"/>
      <c r="H2" s="85"/>
      <c r="I2" s="3"/>
      <c r="J2" s="3"/>
      <c r="K2" s="3"/>
      <c r="L2" s="3"/>
      <c r="M2" s="3"/>
      <c r="N2" s="3"/>
      <c r="O2" s="81"/>
      <c r="P2" s="8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139" t="s">
        <v>6</v>
      </c>
      <c r="AH2" s="140"/>
      <c r="AI2" s="140"/>
      <c r="AJ2" s="140"/>
      <c r="AK2" s="140"/>
      <c r="AL2" s="140"/>
      <c r="AM2" s="140"/>
      <c r="AN2" s="141"/>
      <c r="AO2" s="5">
        <v>1</v>
      </c>
      <c r="AP2" s="6">
        <v>5</v>
      </c>
      <c r="AQ2" s="6">
        <v>5</v>
      </c>
      <c r="AR2" s="6">
        <v>1</v>
      </c>
      <c r="AS2" s="6">
        <v>13</v>
      </c>
      <c r="AT2" s="2"/>
    </row>
    <row r="3" spans="1:46" ht="9" customHeight="1">
      <c r="A3" s="3"/>
      <c r="B3" s="3"/>
      <c r="C3" s="3"/>
      <c r="D3" s="3"/>
      <c r="E3" s="3"/>
      <c r="F3" s="3"/>
      <c r="G3" s="3"/>
      <c r="H3" s="85"/>
      <c r="I3" s="3"/>
      <c r="J3" s="3"/>
      <c r="K3" s="3"/>
      <c r="L3" s="3"/>
      <c r="M3" s="3"/>
      <c r="N3" s="3"/>
      <c r="O3" s="81"/>
      <c r="P3" s="8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139" t="s">
        <v>62</v>
      </c>
      <c r="AH3" s="140"/>
      <c r="AI3" s="140"/>
      <c r="AJ3" s="140"/>
      <c r="AK3" s="140"/>
      <c r="AL3" s="140"/>
      <c r="AM3" s="140"/>
      <c r="AN3" s="141"/>
      <c r="AO3" s="5">
        <v>1</v>
      </c>
      <c r="AP3" s="6">
        <v>5</v>
      </c>
      <c r="AQ3" s="6">
        <v>5</v>
      </c>
      <c r="AR3" s="6">
        <v>1</v>
      </c>
      <c r="AS3" s="6">
        <v>13</v>
      </c>
      <c r="AT3" s="2"/>
    </row>
    <row r="4" spans="1:46" ht="9" customHeight="1">
      <c r="A4" s="3"/>
      <c r="B4" s="3"/>
      <c r="C4" s="3"/>
      <c r="D4" s="3"/>
      <c r="E4" s="3"/>
      <c r="F4" s="3"/>
      <c r="G4" s="3"/>
      <c r="H4" s="85"/>
      <c r="I4" s="3"/>
      <c r="J4" s="3"/>
      <c r="K4" s="3"/>
      <c r="L4" s="3"/>
      <c r="M4" s="3"/>
      <c r="N4" s="3"/>
      <c r="O4" s="81"/>
      <c r="P4" s="8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139" t="s">
        <v>7</v>
      </c>
      <c r="AH4" s="140"/>
      <c r="AI4" s="140"/>
      <c r="AJ4" s="140"/>
      <c r="AK4" s="140"/>
      <c r="AL4" s="140"/>
      <c r="AM4" s="140"/>
      <c r="AN4" s="141"/>
      <c r="AO4" s="5">
        <v>15</v>
      </c>
      <c r="AP4" s="6">
        <v>78</v>
      </c>
      <c r="AQ4" s="6">
        <v>69</v>
      </c>
      <c r="AR4" s="6">
        <v>16</v>
      </c>
      <c r="AS4" s="6">
        <v>180</v>
      </c>
      <c r="AT4" s="2"/>
    </row>
    <row r="5" spans="1:46" ht="9" customHeight="1">
      <c r="A5" s="3"/>
      <c r="B5" s="3"/>
      <c r="C5" s="3"/>
      <c r="D5" s="3"/>
      <c r="E5" s="3"/>
      <c r="F5" s="3"/>
      <c r="G5" s="3" t="s">
        <v>169</v>
      </c>
      <c r="H5" s="85"/>
      <c r="I5" s="3"/>
      <c r="J5" s="3"/>
      <c r="K5" s="3"/>
      <c r="L5" s="3"/>
      <c r="M5" s="3"/>
      <c r="N5" s="3"/>
      <c r="O5" s="81"/>
      <c r="P5" s="8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139" t="s">
        <v>8</v>
      </c>
      <c r="AH5" s="140"/>
      <c r="AI5" s="140"/>
      <c r="AJ5" s="140"/>
      <c r="AK5" s="140"/>
      <c r="AL5" s="140"/>
      <c r="AM5" s="140"/>
      <c r="AN5" s="141"/>
      <c r="AO5" s="5"/>
      <c r="AP5" s="6">
        <v>136</v>
      </c>
      <c r="AQ5" s="6">
        <v>192</v>
      </c>
      <c r="AR5" s="6">
        <v>79</v>
      </c>
      <c r="AS5" s="6">
        <f>SUM(AO5:AR5)</f>
        <v>407</v>
      </c>
      <c r="AT5" s="2"/>
    </row>
    <row r="6" spans="1:46" ht="9" customHeight="1">
      <c r="A6" s="3"/>
      <c r="B6" s="3"/>
      <c r="C6" s="3"/>
      <c r="D6" s="3"/>
      <c r="E6" s="3"/>
      <c r="F6" s="3"/>
      <c r="G6" s="3"/>
      <c r="H6" s="85"/>
      <c r="I6" s="3"/>
      <c r="J6" s="3"/>
      <c r="K6" s="3"/>
      <c r="L6" s="3"/>
      <c r="M6" s="3"/>
      <c r="N6" s="3"/>
      <c r="O6" s="81"/>
      <c r="P6" s="8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139" t="s">
        <v>10</v>
      </c>
      <c r="AH6" s="140"/>
      <c r="AI6" s="140"/>
      <c r="AJ6" s="140"/>
      <c r="AK6" s="140"/>
      <c r="AL6" s="140"/>
      <c r="AM6" s="140"/>
      <c r="AN6" s="141"/>
      <c r="AO6" s="5"/>
      <c r="AP6" s="6">
        <v>136</v>
      </c>
      <c r="AQ6" s="6">
        <v>173</v>
      </c>
      <c r="AR6" s="6">
        <v>78</v>
      </c>
      <c r="AS6" s="6">
        <v>359</v>
      </c>
      <c r="AT6" s="2"/>
    </row>
    <row r="7" spans="1:46" ht="9" customHeight="1">
      <c r="A7" s="3"/>
      <c r="B7" s="3"/>
      <c r="C7" s="3"/>
      <c r="D7" s="3"/>
      <c r="E7" s="3"/>
      <c r="F7" s="3" t="s">
        <v>9</v>
      </c>
      <c r="G7" s="3"/>
      <c r="H7" s="85"/>
      <c r="I7" s="3"/>
      <c r="J7" s="3"/>
      <c r="K7" s="3"/>
      <c r="L7" s="3"/>
      <c r="M7" s="3"/>
      <c r="N7" s="3"/>
      <c r="O7" s="81"/>
      <c r="P7" s="8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"/>
      <c r="AG7" s="139" t="s">
        <v>63</v>
      </c>
      <c r="AH7" s="140"/>
      <c r="AI7" s="140"/>
      <c r="AJ7" s="140"/>
      <c r="AK7" s="140"/>
      <c r="AL7" s="140"/>
      <c r="AM7" s="140"/>
      <c r="AN7" s="141"/>
      <c r="AO7" s="5"/>
      <c r="AP7" s="6"/>
      <c r="AQ7" s="6">
        <v>19</v>
      </c>
      <c r="AR7" s="6">
        <v>1</v>
      </c>
      <c r="AS7" s="6">
        <v>20</v>
      </c>
      <c r="AT7" s="2"/>
    </row>
    <row r="8" spans="1:46" ht="9" customHeight="1">
      <c r="A8" s="3"/>
      <c r="B8" s="3"/>
      <c r="C8" s="3"/>
      <c r="D8" s="3"/>
      <c r="E8" s="3"/>
      <c r="F8" s="3"/>
      <c r="G8" s="3"/>
      <c r="H8" s="85"/>
      <c r="I8" s="3"/>
      <c r="J8" s="3"/>
      <c r="K8" s="3"/>
      <c r="L8" s="3"/>
      <c r="M8" s="3"/>
      <c r="N8" s="3"/>
      <c r="O8" s="81"/>
      <c r="P8" s="8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/>
      <c r="AG8" s="139" t="s">
        <v>64</v>
      </c>
      <c r="AH8" s="140"/>
      <c r="AI8" s="140"/>
      <c r="AJ8" s="140"/>
      <c r="AK8" s="140"/>
      <c r="AL8" s="140"/>
      <c r="AM8" s="140"/>
      <c r="AN8" s="141"/>
      <c r="AO8" s="5"/>
      <c r="AP8" s="6"/>
      <c r="AQ8" s="6">
        <v>3</v>
      </c>
      <c r="AR8" s="6"/>
      <c r="AS8" s="6">
        <v>3</v>
      </c>
      <c r="AT8" s="2"/>
    </row>
    <row r="9" spans="1:46" ht="9" customHeight="1">
      <c r="A9" s="3"/>
      <c r="B9" s="3"/>
      <c r="C9" s="3"/>
      <c r="D9" s="3"/>
      <c r="E9" s="3"/>
      <c r="F9" s="3"/>
      <c r="G9" s="3"/>
      <c r="H9" s="85"/>
      <c r="I9" s="3"/>
      <c r="J9" s="3"/>
      <c r="K9" s="3"/>
      <c r="L9" s="3"/>
      <c r="M9" s="3"/>
      <c r="N9" s="3"/>
      <c r="O9" s="81"/>
      <c r="P9" s="8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/>
      <c r="AG9" s="139" t="s">
        <v>65</v>
      </c>
      <c r="AH9" s="140"/>
      <c r="AI9" s="140"/>
      <c r="AJ9" s="140"/>
      <c r="AK9" s="140"/>
      <c r="AL9" s="140"/>
      <c r="AM9" s="140"/>
      <c r="AN9" s="141"/>
      <c r="AO9" s="5"/>
      <c r="AP9" s="6"/>
      <c r="AQ9" s="6">
        <v>7</v>
      </c>
      <c r="AR9" s="6">
        <v>1</v>
      </c>
      <c r="AS9" s="6">
        <f>SUM(AO9:AR9)</f>
        <v>8</v>
      </c>
      <c r="AT9" s="2"/>
    </row>
    <row r="10" spans="1:46" ht="9" customHeight="1">
      <c r="A10" s="3"/>
      <c r="B10" s="3"/>
      <c r="C10" s="3"/>
      <c r="D10" s="3"/>
      <c r="E10" s="3"/>
      <c r="F10" s="3"/>
      <c r="G10" s="3"/>
      <c r="H10" s="85"/>
      <c r="I10" s="3"/>
      <c r="J10" s="3"/>
      <c r="K10" s="3"/>
      <c r="L10" s="3"/>
      <c r="M10" s="3"/>
      <c r="N10" s="3"/>
      <c r="O10" s="81"/>
      <c r="P10" s="8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139" t="s">
        <v>42</v>
      </c>
      <c r="AH10" s="140"/>
      <c r="AI10" s="140"/>
      <c r="AJ10" s="140"/>
      <c r="AK10" s="140"/>
      <c r="AL10" s="140"/>
      <c r="AM10" s="140"/>
      <c r="AN10" s="141"/>
      <c r="AO10" s="5"/>
      <c r="AP10" s="6"/>
      <c r="AQ10" s="6">
        <v>3</v>
      </c>
      <c r="AR10" s="6"/>
      <c r="AS10" s="6">
        <v>3</v>
      </c>
      <c r="AT10" s="2"/>
    </row>
    <row r="11" spans="1:46" ht="9" customHeight="1">
      <c r="A11" s="3"/>
      <c r="B11" s="3"/>
      <c r="C11" s="3"/>
      <c r="D11" s="3"/>
      <c r="E11" s="3"/>
      <c r="F11" s="3"/>
      <c r="G11" s="3"/>
      <c r="H11" s="85"/>
      <c r="I11" s="3"/>
      <c r="J11" s="3"/>
      <c r="K11" s="3"/>
      <c r="L11" s="3"/>
      <c r="M11" s="3"/>
      <c r="N11" s="3"/>
      <c r="O11" s="81"/>
      <c r="P11" s="8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69" t="s">
        <v>190</v>
      </c>
      <c r="AH11" s="70"/>
      <c r="AI11" s="70"/>
      <c r="AJ11" s="70"/>
      <c r="AK11" s="70"/>
      <c r="AL11" s="70"/>
      <c r="AM11" s="70"/>
      <c r="AN11" s="71"/>
      <c r="AO11" s="5"/>
      <c r="AP11" s="6"/>
      <c r="AQ11" s="6">
        <v>5</v>
      </c>
      <c r="AR11" s="6"/>
      <c r="AS11" s="6">
        <v>5</v>
      </c>
      <c r="AT11" s="2"/>
    </row>
    <row r="12" spans="1:46" ht="9" customHeight="1">
      <c r="A12" s="3"/>
      <c r="B12" s="3"/>
      <c r="C12" s="3"/>
      <c r="D12" s="3"/>
      <c r="E12" s="3"/>
      <c r="F12" s="3"/>
      <c r="G12" s="3"/>
      <c r="H12" s="85"/>
      <c r="I12" s="3"/>
      <c r="J12" s="3"/>
      <c r="K12" s="3"/>
      <c r="L12" s="3"/>
      <c r="M12" s="3"/>
      <c r="N12" s="3"/>
      <c r="O12" s="81"/>
      <c r="P12" s="8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139" t="s">
        <v>45</v>
      </c>
      <c r="AH12" s="140"/>
      <c r="AI12" s="140"/>
      <c r="AJ12" s="140"/>
      <c r="AK12" s="140"/>
      <c r="AL12" s="140"/>
      <c r="AM12" s="140"/>
      <c r="AN12" s="141"/>
      <c r="AO12" s="5"/>
      <c r="AP12" s="6"/>
      <c r="AQ12" s="6">
        <v>1</v>
      </c>
      <c r="AR12" s="6"/>
      <c r="AS12" s="6">
        <v>1</v>
      </c>
      <c r="AT12" s="2"/>
    </row>
    <row r="13" spans="1:46" s="105" customFormat="1" ht="9" customHeight="1">
      <c r="A13" s="7" t="s">
        <v>11</v>
      </c>
      <c r="B13" s="72" t="s">
        <v>54</v>
      </c>
      <c r="C13" s="73" t="s">
        <v>12</v>
      </c>
      <c r="D13" s="7" t="s">
        <v>13</v>
      </c>
      <c r="E13" s="8" t="s">
        <v>14</v>
      </c>
      <c r="F13" s="7" t="s">
        <v>15</v>
      </c>
      <c r="G13" s="129" t="s">
        <v>82</v>
      </c>
      <c r="H13" s="133" t="s">
        <v>73</v>
      </c>
      <c r="I13" s="136" t="s">
        <v>16</v>
      </c>
      <c r="J13" s="129" t="s">
        <v>161</v>
      </c>
      <c r="K13" s="129" t="s">
        <v>74</v>
      </c>
      <c r="L13" s="7" t="s">
        <v>17</v>
      </c>
      <c r="M13" s="8" t="s">
        <v>17</v>
      </c>
      <c r="N13" s="9" t="s">
        <v>18</v>
      </c>
      <c r="O13" s="78"/>
      <c r="P13" s="78"/>
      <c r="Q13" s="146" t="s">
        <v>88</v>
      </c>
      <c r="R13" s="147"/>
      <c r="S13" s="148"/>
      <c r="T13" s="7" t="s">
        <v>60</v>
      </c>
      <c r="U13" s="143" t="s">
        <v>218</v>
      </c>
      <c r="V13" s="143" t="s">
        <v>219</v>
      </c>
      <c r="W13" s="126" t="s">
        <v>19</v>
      </c>
      <c r="X13" s="142"/>
      <c r="Y13" s="142"/>
      <c r="Z13" s="142"/>
      <c r="AA13" s="142"/>
      <c r="AB13" s="127"/>
      <c r="AC13" s="9"/>
      <c r="AD13" s="10" t="s">
        <v>20</v>
      </c>
      <c r="AE13" s="10"/>
      <c r="AF13" s="10"/>
      <c r="AG13" s="10"/>
      <c r="AH13" s="11"/>
      <c r="AI13" s="126" t="s">
        <v>21</v>
      </c>
      <c r="AJ13" s="142"/>
      <c r="AK13" s="142"/>
      <c r="AL13" s="142"/>
      <c r="AM13" s="142"/>
      <c r="AN13" s="127"/>
      <c r="AO13" s="129" t="s">
        <v>89</v>
      </c>
      <c r="AP13" s="129" t="s">
        <v>22</v>
      </c>
      <c r="AQ13" s="129" t="s">
        <v>76</v>
      </c>
      <c r="AR13" s="129" t="s">
        <v>78</v>
      </c>
      <c r="AS13" s="129" t="s">
        <v>75</v>
      </c>
      <c r="AT13" s="107"/>
    </row>
    <row r="14" spans="1:46" s="105" customFormat="1" ht="9" customHeight="1">
      <c r="A14" s="12" t="s">
        <v>23</v>
      </c>
      <c r="B14" s="74" t="s">
        <v>53</v>
      </c>
      <c r="C14" s="75"/>
      <c r="D14" s="12"/>
      <c r="E14" s="4" t="s">
        <v>24</v>
      </c>
      <c r="F14" s="12"/>
      <c r="G14" s="130"/>
      <c r="H14" s="134"/>
      <c r="I14" s="137"/>
      <c r="J14" s="130"/>
      <c r="K14" s="130"/>
      <c r="L14" s="12" t="s">
        <v>25</v>
      </c>
      <c r="M14" s="4" t="s">
        <v>25</v>
      </c>
      <c r="N14" s="129" t="s">
        <v>26</v>
      </c>
      <c r="O14" s="129" t="s">
        <v>68</v>
      </c>
      <c r="P14" s="129" t="s">
        <v>28</v>
      </c>
      <c r="Q14" s="129" t="s">
        <v>26</v>
      </c>
      <c r="R14" s="129" t="s">
        <v>27</v>
      </c>
      <c r="S14" s="129" t="s">
        <v>28</v>
      </c>
      <c r="T14" s="12" t="s">
        <v>55</v>
      </c>
      <c r="U14" s="144"/>
      <c r="V14" s="144"/>
      <c r="W14" s="126" t="s">
        <v>57</v>
      </c>
      <c r="X14" s="127"/>
      <c r="Y14" s="126" t="s">
        <v>58</v>
      </c>
      <c r="Z14" s="127"/>
      <c r="AA14" s="126" t="s">
        <v>59</v>
      </c>
      <c r="AB14" s="127"/>
      <c r="AC14" s="126" t="s">
        <v>57</v>
      </c>
      <c r="AD14" s="127"/>
      <c r="AE14" s="132" t="s">
        <v>58</v>
      </c>
      <c r="AF14" s="132"/>
      <c r="AG14" s="126" t="s">
        <v>61</v>
      </c>
      <c r="AH14" s="127"/>
      <c r="AI14" s="126" t="s">
        <v>57</v>
      </c>
      <c r="AJ14" s="127"/>
      <c r="AK14" s="126" t="s">
        <v>58</v>
      </c>
      <c r="AL14" s="127"/>
      <c r="AM14" s="126" t="s">
        <v>61</v>
      </c>
      <c r="AN14" s="127"/>
      <c r="AO14" s="130"/>
      <c r="AP14" s="130"/>
      <c r="AQ14" s="130"/>
      <c r="AR14" s="130"/>
      <c r="AS14" s="130"/>
      <c r="AT14" s="107"/>
    </row>
    <row r="15" spans="1:46" s="105" customFormat="1" ht="14.25" customHeight="1">
      <c r="A15" s="13"/>
      <c r="B15" s="76"/>
      <c r="C15" s="77"/>
      <c r="D15" s="13"/>
      <c r="E15" s="14" t="s">
        <v>29</v>
      </c>
      <c r="F15" s="13"/>
      <c r="G15" s="131"/>
      <c r="H15" s="135"/>
      <c r="I15" s="138"/>
      <c r="J15" s="131"/>
      <c r="K15" s="131"/>
      <c r="L15" s="13">
        <v>18</v>
      </c>
      <c r="M15" s="14">
        <v>20</v>
      </c>
      <c r="N15" s="131"/>
      <c r="O15" s="131"/>
      <c r="P15" s="131"/>
      <c r="Q15" s="131"/>
      <c r="R15" s="131"/>
      <c r="S15" s="131"/>
      <c r="T15" s="15">
        <v>0.25</v>
      </c>
      <c r="U15" s="145"/>
      <c r="V15" s="145"/>
      <c r="W15" s="16">
        <v>0.5</v>
      </c>
      <c r="X15" s="17">
        <v>1</v>
      </c>
      <c r="Y15" s="17">
        <v>0.5</v>
      </c>
      <c r="Z15" s="17">
        <v>1</v>
      </c>
      <c r="AA15" s="17">
        <v>0.5</v>
      </c>
      <c r="AB15" s="18">
        <v>1</v>
      </c>
      <c r="AC15" s="19">
        <v>0.5</v>
      </c>
      <c r="AD15" s="19">
        <v>1</v>
      </c>
      <c r="AE15" s="19">
        <v>0.5</v>
      </c>
      <c r="AF15" s="19">
        <v>1</v>
      </c>
      <c r="AG15" s="19">
        <v>0.5</v>
      </c>
      <c r="AH15" s="20">
        <v>1</v>
      </c>
      <c r="AI15" s="108">
        <v>0.5</v>
      </c>
      <c r="AJ15" s="19">
        <v>1</v>
      </c>
      <c r="AK15" s="19">
        <v>0.5</v>
      </c>
      <c r="AL15" s="19">
        <v>1</v>
      </c>
      <c r="AM15" s="19">
        <v>0.5</v>
      </c>
      <c r="AN15" s="109">
        <v>1</v>
      </c>
      <c r="AO15" s="131"/>
      <c r="AP15" s="131"/>
      <c r="AQ15" s="131"/>
      <c r="AR15" s="131"/>
      <c r="AS15" s="131"/>
      <c r="AT15" s="107"/>
    </row>
    <row r="16" spans="1:46" s="28" customFormat="1" ht="10.5" customHeight="1">
      <c r="A16" s="24">
        <v>1</v>
      </c>
      <c r="B16" s="24" t="s">
        <v>36</v>
      </c>
      <c r="C16" s="25" t="s">
        <v>40</v>
      </c>
      <c r="D16" s="24" t="s">
        <v>37</v>
      </c>
      <c r="E16" s="24" t="s">
        <v>199</v>
      </c>
      <c r="F16" s="24" t="s">
        <v>32</v>
      </c>
      <c r="G16" s="24" t="s">
        <v>85</v>
      </c>
      <c r="H16" s="34">
        <f>(1/18)*L16</f>
        <v>0.5</v>
      </c>
      <c r="I16" s="26">
        <v>17697</v>
      </c>
      <c r="J16" s="34">
        <v>4.7</v>
      </c>
      <c r="K16" s="23">
        <f aca="true" t="shared" si="0" ref="K16:K42">I16*J16</f>
        <v>83175.90000000001</v>
      </c>
      <c r="L16" s="26">
        <v>9</v>
      </c>
      <c r="M16" s="26">
        <v>18</v>
      </c>
      <c r="N16" s="26"/>
      <c r="O16" s="26">
        <v>6</v>
      </c>
      <c r="P16" s="26">
        <v>3</v>
      </c>
      <c r="Q16" s="92">
        <f aca="true" t="shared" si="1" ref="Q16:Q43">(K16/M16)*N16</f>
        <v>0</v>
      </c>
      <c r="R16" s="93">
        <f aca="true" t="shared" si="2" ref="R16:R43">(K16/M16)*O16</f>
        <v>27725.300000000003</v>
      </c>
      <c r="S16" s="92">
        <f aca="true" t="shared" si="3" ref="S16:S43">(K16/M16)*P16</f>
        <v>13862.650000000001</v>
      </c>
      <c r="T16" s="94">
        <f aca="true" t="shared" si="4" ref="T16:T43">(Q16+R16+S16)*0.25</f>
        <v>10396.987500000001</v>
      </c>
      <c r="U16" s="94">
        <v>4</v>
      </c>
      <c r="V16" s="94">
        <f>((17697*40%)/18)*U16</f>
        <v>1573.0666666666666</v>
      </c>
      <c r="W16" s="26"/>
      <c r="X16" s="23"/>
      <c r="Y16" s="26">
        <v>6</v>
      </c>
      <c r="Z16" s="23"/>
      <c r="AA16" s="26">
        <v>3</v>
      </c>
      <c r="AB16" s="23"/>
      <c r="AC16" s="26">
        <f aca="true" t="shared" si="5" ref="AC16:AC43">I16*20%/M16*W16*50%</f>
        <v>0</v>
      </c>
      <c r="AD16" s="26">
        <f aca="true" t="shared" si="6" ref="AD16:AD43">I16*20%/M16*X16</f>
        <v>0</v>
      </c>
      <c r="AE16" s="26">
        <f aca="true" t="shared" si="7" ref="AE16:AE43">I16*20%/M16*Y16*50%</f>
        <v>589.9</v>
      </c>
      <c r="AF16" s="26">
        <f aca="true" t="shared" si="8" ref="AF16:AF43">I16*20%/M16*Z16</f>
        <v>0</v>
      </c>
      <c r="AG16" s="26">
        <f aca="true" t="shared" si="9" ref="AG16:AG43">I16*20%/M16*AA16*50%</f>
        <v>294.95</v>
      </c>
      <c r="AH16" s="26">
        <f aca="true" t="shared" si="10" ref="AH16:AH41">(17697*20%/18*AB16)</f>
        <v>0</v>
      </c>
      <c r="AI16" s="95"/>
      <c r="AJ16" s="95"/>
      <c r="AK16" s="23"/>
      <c r="AL16" s="23"/>
      <c r="AM16" s="23"/>
      <c r="AN16" s="23"/>
      <c r="AO16" s="23"/>
      <c r="AP16" s="23"/>
      <c r="AQ16" s="26">
        <f>(Q16+R16+S16+T16)*10%</f>
        <v>5198.4937500000015</v>
      </c>
      <c r="AR16" s="26"/>
      <c r="AS16" s="26">
        <f>AR16+AQ16+AP16+AO16+AN16+AM16+AL16+AK16+AJ16+AI16+AH16+AG16+AF16+AE16+AD16+AC16+T16+S16+R16+Q16+V16</f>
        <v>59641.34791666667</v>
      </c>
      <c r="AT16" s="106"/>
    </row>
    <row r="17" spans="1:46" s="28" customFormat="1" ht="10.5" customHeight="1">
      <c r="A17" s="24">
        <v>2</v>
      </c>
      <c r="B17" s="24" t="s">
        <v>216</v>
      </c>
      <c r="C17" s="25" t="s">
        <v>40</v>
      </c>
      <c r="D17" s="24" t="s">
        <v>49</v>
      </c>
      <c r="E17" s="24" t="s">
        <v>203</v>
      </c>
      <c r="F17" s="24" t="s">
        <v>34</v>
      </c>
      <c r="G17" s="24" t="s">
        <v>83</v>
      </c>
      <c r="H17" s="34">
        <f>(1/18)*L17</f>
        <v>1.1111111111111112</v>
      </c>
      <c r="I17" s="26">
        <v>17697</v>
      </c>
      <c r="J17" s="34">
        <v>4.3</v>
      </c>
      <c r="K17" s="23">
        <f t="shared" si="0"/>
        <v>76097.09999999999</v>
      </c>
      <c r="L17" s="26">
        <v>20</v>
      </c>
      <c r="M17" s="26">
        <v>18</v>
      </c>
      <c r="N17" s="26">
        <v>20</v>
      </c>
      <c r="O17" s="26"/>
      <c r="P17" s="26"/>
      <c r="Q17" s="92">
        <f t="shared" si="1"/>
        <v>84552.33333333331</v>
      </c>
      <c r="R17" s="93">
        <f t="shared" si="2"/>
        <v>0</v>
      </c>
      <c r="S17" s="92">
        <f t="shared" si="3"/>
        <v>0</v>
      </c>
      <c r="T17" s="94">
        <f t="shared" si="4"/>
        <v>21138.08333333333</v>
      </c>
      <c r="U17" s="94">
        <v>19</v>
      </c>
      <c r="V17" s="94">
        <f aca="true" t="shared" si="11" ref="V17:V43">((17697*40%)/18)*U17</f>
        <v>7472.066666666667</v>
      </c>
      <c r="W17" s="26"/>
      <c r="X17" s="26">
        <v>18</v>
      </c>
      <c r="Y17" s="26"/>
      <c r="Z17" s="23"/>
      <c r="AA17" s="26"/>
      <c r="AB17" s="23"/>
      <c r="AC17" s="26">
        <f t="shared" si="5"/>
        <v>0</v>
      </c>
      <c r="AD17" s="26">
        <f t="shared" si="6"/>
        <v>3539.3999999999996</v>
      </c>
      <c r="AE17" s="26">
        <f t="shared" si="7"/>
        <v>0</v>
      </c>
      <c r="AF17" s="26">
        <f t="shared" si="8"/>
        <v>0</v>
      </c>
      <c r="AG17" s="26">
        <f t="shared" si="9"/>
        <v>0</v>
      </c>
      <c r="AH17" s="26">
        <f t="shared" si="10"/>
        <v>0</v>
      </c>
      <c r="AI17" s="23"/>
      <c r="AJ17" s="23">
        <v>4424</v>
      </c>
      <c r="AK17" s="23"/>
      <c r="AL17" s="23"/>
      <c r="AM17" s="23"/>
      <c r="AN17" s="23"/>
      <c r="AO17" s="23"/>
      <c r="AP17" s="23">
        <v>3539</v>
      </c>
      <c r="AQ17" s="26">
        <f aca="true" t="shared" si="12" ref="AQ17:AQ41">(Q17+R17+S17+T17)*10%</f>
        <v>10569.041666666664</v>
      </c>
      <c r="AR17" s="26"/>
      <c r="AS17" s="26">
        <f aca="true" t="shared" si="13" ref="AS17:AS43">AR17+AQ17+AP17+AO17+AN17+AM17+AL17+AK17+AJ17+AI17+AH17+AG17+AF17+AE17+AD17+AC17+T17+S17+R17+Q17+V17</f>
        <v>135233.925</v>
      </c>
      <c r="AT17" s="106"/>
    </row>
    <row r="18" spans="1:46" s="28" customFormat="1" ht="10.5" customHeight="1">
      <c r="A18" s="24">
        <v>3</v>
      </c>
      <c r="B18" s="24" t="s">
        <v>70</v>
      </c>
      <c r="C18" s="25" t="s">
        <v>40</v>
      </c>
      <c r="D18" s="24" t="s">
        <v>194</v>
      </c>
      <c r="E18" s="24" t="s">
        <v>173</v>
      </c>
      <c r="F18" s="24" t="s">
        <v>38</v>
      </c>
      <c r="G18" s="24" t="s">
        <v>84</v>
      </c>
      <c r="H18" s="34">
        <f aca="true" t="shared" si="14" ref="H18:H43">(1/18)*L18</f>
        <v>0.4444444444444444</v>
      </c>
      <c r="I18" s="26">
        <v>17697</v>
      </c>
      <c r="J18" s="34">
        <v>3.85</v>
      </c>
      <c r="K18" s="23">
        <f t="shared" si="0"/>
        <v>68133.45</v>
      </c>
      <c r="L18" s="26">
        <v>8</v>
      </c>
      <c r="M18" s="26">
        <v>18</v>
      </c>
      <c r="N18" s="26"/>
      <c r="O18" s="26">
        <v>7</v>
      </c>
      <c r="P18" s="26">
        <v>1</v>
      </c>
      <c r="Q18" s="92">
        <f t="shared" si="1"/>
        <v>0</v>
      </c>
      <c r="R18" s="93">
        <f t="shared" si="2"/>
        <v>26496.341666666667</v>
      </c>
      <c r="S18" s="92">
        <f t="shared" si="3"/>
        <v>3785.1916666666666</v>
      </c>
      <c r="T18" s="94">
        <f t="shared" si="4"/>
        <v>7570.383333333333</v>
      </c>
      <c r="U18" s="94">
        <v>4</v>
      </c>
      <c r="V18" s="94">
        <f t="shared" si="11"/>
        <v>1573.0666666666666</v>
      </c>
      <c r="W18" s="26"/>
      <c r="X18" s="23"/>
      <c r="Y18" s="26">
        <v>5</v>
      </c>
      <c r="Z18" s="23">
        <v>2</v>
      </c>
      <c r="AA18" s="26">
        <v>1</v>
      </c>
      <c r="AB18" s="23"/>
      <c r="AC18" s="26">
        <f t="shared" si="5"/>
        <v>0</v>
      </c>
      <c r="AD18" s="26">
        <f t="shared" si="6"/>
        <v>0</v>
      </c>
      <c r="AE18" s="26">
        <f t="shared" si="7"/>
        <v>491.5833333333333</v>
      </c>
      <c r="AF18" s="26">
        <f t="shared" si="8"/>
        <v>393.26666666666665</v>
      </c>
      <c r="AG18" s="26">
        <f t="shared" si="9"/>
        <v>98.31666666666666</v>
      </c>
      <c r="AH18" s="26">
        <f t="shared" si="10"/>
        <v>0</v>
      </c>
      <c r="AI18" s="23"/>
      <c r="AJ18" s="23"/>
      <c r="AK18" s="23"/>
      <c r="AL18" s="23"/>
      <c r="AM18" s="23"/>
      <c r="AN18" s="23"/>
      <c r="AO18" s="23">
        <v>3539</v>
      </c>
      <c r="AP18" s="23"/>
      <c r="AQ18" s="26">
        <f t="shared" si="12"/>
        <v>3785.1916666666666</v>
      </c>
      <c r="AR18" s="26"/>
      <c r="AS18" s="26">
        <f t="shared" si="13"/>
        <v>47732.34166666667</v>
      </c>
      <c r="AT18" s="106"/>
    </row>
    <row r="19" spans="1:46" s="28" customFormat="1" ht="10.5" customHeight="1">
      <c r="A19" s="24">
        <v>4</v>
      </c>
      <c r="B19" s="24" t="s">
        <v>158</v>
      </c>
      <c r="C19" s="25" t="s">
        <v>40</v>
      </c>
      <c r="D19" s="24" t="s">
        <v>153</v>
      </c>
      <c r="E19" s="24" t="s">
        <v>204</v>
      </c>
      <c r="F19" s="24" t="s">
        <v>38</v>
      </c>
      <c r="G19" s="24" t="s">
        <v>84</v>
      </c>
      <c r="H19" s="34">
        <f t="shared" si="14"/>
        <v>1.722222222222222</v>
      </c>
      <c r="I19" s="26">
        <v>17697</v>
      </c>
      <c r="J19" s="34">
        <v>4.13</v>
      </c>
      <c r="K19" s="23">
        <f t="shared" si="0"/>
        <v>73088.61</v>
      </c>
      <c r="L19" s="26">
        <v>31</v>
      </c>
      <c r="M19" s="26">
        <v>18</v>
      </c>
      <c r="N19" s="26"/>
      <c r="O19" s="26">
        <v>25</v>
      </c>
      <c r="P19" s="26">
        <v>6</v>
      </c>
      <c r="Q19" s="92">
        <f t="shared" si="1"/>
        <v>0</v>
      </c>
      <c r="R19" s="93">
        <f t="shared" si="2"/>
        <v>101511.95833333334</v>
      </c>
      <c r="S19" s="92">
        <f t="shared" si="3"/>
        <v>24362.870000000003</v>
      </c>
      <c r="T19" s="94">
        <f t="shared" si="4"/>
        <v>31468.707083333335</v>
      </c>
      <c r="U19" s="94">
        <v>15</v>
      </c>
      <c r="V19" s="94">
        <f t="shared" si="11"/>
        <v>5899</v>
      </c>
      <c r="W19" s="26"/>
      <c r="X19" s="23"/>
      <c r="Y19" s="26">
        <v>6</v>
      </c>
      <c r="Z19" s="23">
        <v>6</v>
      </c>
      <c r="AA19" s="26">
        <v>6</v>
      </c>
      <c r="AB19" s="23"/>
      <c r="AC19" s="26">
        <f t="shared" si="5"/>
        <v>0</v>
      </c>
      <c r="AD19" s="26">
        <f t="shared" si="6"/>
        <v>0</v>
      </c>
      <c r="AE19" s="26">
        <f t="shared" si="7"/>
        <v>589.9</v>
      </c>
      <c r="AF19" s="26">
        <f t="shared" si="8"/>
        <v>1179.8</v>
      </c>
      <c r="AG19" s="26">
        <f t="shared" si="9"/>
        <v>589.9</v>
      </c>
      <c r="AH19" s="26">
        <f t="shared" si="10"/>
        <v>0</v>
      </c>
      <c r="AI19" s="23"/>
      <c r="AJ19" s="23"/>
      <c r="AK19" s="23"/>
      <c r="AL19" s="23"/>
      <c r="AM19" s="23"/>
      <c r="AN19" s="23"/>
      <c r="AO19" s="23"/>
      <c r="AP19" s="23"/>
      <c r="AQ19" s="26">
        <f t="shared" si="12"/>
        <v>15734.35354166667</v>
      </c>
      <c r="AR19" s="26"/>
      <c r="AS19" s="26">
        <f t="shared" si="13"/>
        <v>181336.48895833336</v>
      </c>
      <c r="AT19" s="106"/>
    </row>
    <row r="20" spans="1:46" s="28" customFormat="1" ht="10.5" customHeight="1">
      <c r="A20" s="24">
        <v>5</v>
      </c>
      <c r="B20" s="24" t="s">
        <v>48</v>
      </c>
      <c r="C20" s="25" t="s">
        <v>40</v>
      </c>
      <c r="D20" s="24" t="s">
        <v>152</v>
      </c>
      <c r="E20" s="24" t="s">
        <v>205</v>
      </c>
      <c r="F20" s="24" t="s">
        <v>34</v>
      </c>
      <c r="G20" s="24" t="s">
        <v>83</v>
      </c>
      <c r="H20" s="34">
        <f t="shared" si="14"/>
        <v>1.0555555555555556</v>
      </c>
      <c r="I20" s="26">
        <v>17697</v>
      </c>
      <c r="J20" s="34">
        <v>4.3</v>
      </c>
      <c r="K20" s="23">
        <f t="shared" si="0"/>
        <v>76097.09999999999</v>
      </c>
      <c r="L20" s="26">
        <v>19</v>
      </c>
      <c r="M20" s="26">
        <v>18</v>
      </c>
      <c r="N20" s="26">
        <v>19</v>
      </c>
      <c r="O20" s="26"/>
      <c r="P20" s="26"/>
      <c r="Q20" s="92">
        <f t="shared" si="1"/>
        <v>80324.71666666665</v>
      </c>
      <c r="R20" s="93">
        <f t="shared" si="2"/>
        <v>0</v>
      </c>
      <c r="S20" s="92">
        <f t="shared" si="3"/>
        <v>0</v>
      </c>
      <c r="T20" s="94">
        <f t="shared" si="4"/>
        <v>20081.17916666666</v>
      </c>
      <c r="U20" s="94">
        <v>18</v>
      </c>
      <c r="V20" s="94">
        <f t="shared" si="11"/>
        <v>7078.799999999999</v>
      </c>
      <c r="W20" s="26">
        <v>18</v>
      </c>
      <c r="X20" s="23"/>
      <c r="Y20" s="26"/>
      <c r="Z20" s="23"/>
      <c r="AA20" s="26"/>
      <c r="AB20" s="23"/>
      <c r="AC20" s="26">
        <f t="shared" si="5"/>
        <v>1769.6999999999998</v>
      </c>
      <c r="AD20" s="26">
        <f t="shared" si="6"/>
        <v>0</v>
      </c>
      <c r="AE20" s="26">
        <f t="shared" si="7"/>
        <v>0</v>
      </c>
      <c r="AF20" s="26">
        <f t="shared" si="8"/>
        <v>0</v>
      </c>
      <c r="AG20" s="26">
        <f t="shared" si="9"/>
        <v>0</v>
      </c>
      <c r="AH20" s="26">
        <f t="shared" si="10"/>
        <v>0</v>
      </c>
      <c r="AI20" s="23">
        <v>2212</v>
      </c>
      <c r="AJ20" s="23"/>
      <c r="AK20" s="23"/>
      <c r="AL20" s="23"/>
      <c r="AM20" s="23"/>
      <c r="AN20" s="23"/>
      <c r="AO20" s="23"/>
      <c r="AP20" s="23">
        <v>3539</v>
      </c>
      <c r="AQ20" s="26">
        <f>(Q20+R20+S20+T20)*10%</f>
        <v>10040.589583333332</v>
      </c>
      <c r="AR20" s="26"/>
      <c r="AS20" s="26">
        <f t="shared" si="13"/>
        <v>125045.98541666665</v>
      </c>
      <c r="AT20" s="106"/>
    </row>
    <row r="21" spans="1:46" s="28" customFormat="1" ht="10.5" customHeight="1">
      <c r="A21" s="24"/>
      <c r="B21" s="24" t="s">
        <v>157</v>
      </c>
      <c r="C21" s="25" t="s">
        <v>40</v>
      </c>
      <c r="D21" s="24" t="s">
        <v>152</v>
      </c>
      <c r="E21" s="24" t="s">
        <v>205</v>
      </c>
      <c r="F21" s="24" t="s">
        <v>69</v>
      </c>
      <c r="G21" s="24" t="s">
        <v>86</v>
      </c>
      <c r="H21" s="34">
        <f>(1/18)*L21</f>
        <v>0.1111111111111111</v>
      </c>
      <c r="I21" s="26">
        <v>17697</v>
      </c>
      <c r="J21" s="34">
        <v>3.72</v>
      </c>
      <c r="K21" s="23">
        <f t="shared" si="0"/>
        <v>65832.84</v>
      </c>
      <c r="L21" s="26">
        <v>2</v>
      </c>
      <c r="M21" s="26">
        <v>18</v>
      </c>
      <c r="N21" s="26"/>
      <c r="O21" s="26">
        <v>2</v>
      </c>
      <c r="P21" s="26"/>
      <c r="Q21" s="92">
        <f t="shared" si="1"/>
        <v>0</v>
      </c>
      <c r="R21" s="93">
        <f t="shared" si="2"/>
        <v>7314.759999999999</v>
      </c>
      <c r="S21" s="92"/>
      <c r="T21" s="94">
        <f t="shared" si="4"/>
        <v>1828.6899999999998</v>
      </c>
      <c r="U21" s="94"/>
      <c r="V21" s="94">
        <f t="shared" si="11"/>
        <v>0</v>
      </c>
      <c r="W21" s="26"/>
      <c r="X21" s="23"/>
      <c r="Y21" s="26"/>
      <c r="Z21" s="23"/>
      <c r="AA21" s="26"/>
      <c r="AB21" s="23"/>
      <c r="AC21" s="26"/>
      <c r="AD21" s="26"/>
      <c r="AE21" s="26"/>
      <c r="AF21" s="26"/>
      <c r="AG21" s="26"/>
      <c r="AH21" s="26"/>
      <c r="AI21" s="23"/>
      <c r="AJ21" s="23"/>
      <c r="AK21" s="23"/>
      <c r="AL21" s="23"/>
      <c r="AM21" s="23"/>
      <c r="AN21" s="23"/>
      <c r="AO21" s="23"/>
      <c r="AP21" s="23"/>
      <c r="AQ21" s="26">
        <f>(Q21+R21+S21+T21)*10%</f>
        <v>914.3449999999999</v>
      </c>
      <c r="AR21" s="26"/>
      <c r="AS21" s="26">
        <f t="shared" si="13"/>
        <v>10057.794999999998</v>
      </c>
      <c r="AT21" s="106"/>
    </row>
    <row r="22" spans="1:46" s="28" customFormat="1" ht="10.5" customHeight="1">
      <c r="A22" s="24">
        <v>6</v>
      </c>
      <c r="B22" s="24" t="s">
        <v>52</v>
      </c>
      <c r="C22" s="25" t="s">
        <v>40</v>
      </c>
      <c r="D22" s="24" t="s">
        <v>67</v>
      </c>
      <c r="E22" s="24" t="s">
        <v>174</v>
      </c>
      <c r="F22" s="24" t="s">
        <v>34</v>
      </c>
      <c r="G22" s="24" t="s">
        <v>83</v>
      </c>
      <c r="H22" s="34">
        <f t="shared" si="14"/>
        <v>1.3888888888888888</v>
      </c>
      <c r="I22" s="26">
        <v>17697</v>
      </c>
      <c r="J22" s="34">
        <v>4.09</v>
      </c>
      <c r="K22" s="23">
        <f t="shared" si="0"/>
        <v>72380.73</v>
      </c>
      <c r="L22" s="26">
        <v>25</v>
      </c>
      <c r="M22" s="26">
        <v>18</v>
      </c>
      <c r="N22" s="26">
        <v>4</v>
      </c>
      <c r="O22" s="26">
        <v>16</v>
      </c>
      <c r="P22" s="26">
        <v>5</v>
      </c>
      <c r="Q22" s="92">
        <f t="shared" si="1"/>
        <v>16084.606666666667</v>
      </c>
      <c r="R22" s="93">
        <f t="shared" si="2"/>
        <v>64338.426666666666</v>
      </c>
      <c r="S22" s="92">
        <f t="shared" si="3"/>
        <v>20105.75833333333</v>
      </c>
      <c r="T22" s="94">
        <f t="shared" si="4"/>
        <v>25132.197916666664</v>
      </c>
      <c r="U22" s="94">
        <v>12</v>
      </c>
      <c r="V22" s="94">
        <f t="shared" si="11"/>
        <v>4719.2</v>
      </c>
      <c r="W22" s="26">
        <v>2</v>
      </c>
      <c r="X22" s="23">
        <v>2</v>
      </c>
      <c r="Y22" s="26">
        <v>6</v>
      </c>
      <c r="Z22" s="23">
        <v>3</v>
      </c>
      <c r="AA22" s="26">
        <v>5</v>
      </c>
      <c r="AB22" s="23"/>
      <c r="AC22" s="26">
        <f t="shared" si="5"/>
        <v>196.63333333333333</v>
      </c>
      <c r="AD22" s="26">
        <f t="shared" si="6"/>
        <v>393.26666666666665</v>
      </c>
      <c r="AE22" s="26">
        <f t="shared" si="7"/>
        <v>589.9</v>
      </c>
      <c r="AF22" s="26">
        <f t="shared" si="8"/>
        <v>589.9</v>
      </c>
      <c r="AG22" s="26">
        <f t="shared" si="9"/>
        <v>491.5833333333333</v>
      </c>
      <c r="AH22" s="26">
        <f t="shared" si="10"/>
        <v>0</v>
      </c>
      <c r="AI22" s="23"/>
      <c r="AJ22" s="23"/>
      <c r="AK22" s="23">
        <v>2655</v>
      </c>
      <c r="AL22" s="23"/>
      <c r="AM22" s="23"/>
      <c r="AN22" s="23"/>
      <c r="AO22" s="23"/>
      <c r="AP22" s="23">
        <v>3539</v>
      </c>
      <c r="AQ22" s="26">
        <f t="shared" si="12"/>
        <v>12566.098958333332</v>
      </c>
      <c r="AR22" s="26"/>
      <c r="AS22" s="26">
        <f t="shared" si="13"/>
        <v>151401.571875</v>
      </c>
      <c r="AT22" s="106"/>
    </row>
    <row r="23" spans="1:46" s="28" customFormat="1" ht="10.5" customHeight="1">
      <c r="A23" s="24">
        <v>7</v>
      </c>
      <c r="B23" s="24" t="s">
        <v>159</v>
      </c>
      <c r="C23" s="25" t="s">
        <v>40</v>
      </c>
      <c r="D23" s="24" t="s">
        <v>35</v>
      </c>
      <c r="E23" s="24" t="s">
        <v>206</v>
      </c>
      <c r="F23" s="24" t="s">
        <v>32</v>
      </c>
      <c r="G23" s="24" t="s">
        <v>85</v>
      </c>
      <c r="H23" s="34">
        <f t="shared" si="14"/>
        <v>1.3333333333333333</v>
      </c>
      <c r="I23" s="26">
        <v>17697</v>
      </c>
      <c r="J23" s="34">
        <v>4.7</v>
      </c>
      <c r="K23" s="23">
        <f t="shared" si="0"/>
        <v>83175.90000000001</v>
      </c>
      <c r="L23" s="26">
        <v>24</v>
      </c>
      <c r="M23" s="26">
        <v>18</v>
      </c>
      <c r="N23" s="26">
        <v>13</v>
      </c>
      <c r="O23" s="26">
        <v>11</v>
      </c>
      <c r="P23" s="26"/>
      <c r="Q23" s="92">
        <f t="shared" si="1"/>
        <v>60071.483333333344</v>
      </c>
      <c r="R23" s="93">
        <f t="shared" si="2"/>
        <v>50829.716666666674</v>
      </c>
      <c r="S23" s="92">
        <f t="shared" si="3"/>
        <v>0</v>
      </c>
      <c r="T23" s="94">
        <f t="shared" si="4"/>
        <v>27725.300000000003</v>
      </c>
      <c r="U23" s="94">
        <v>16</v>
      </c>
      <c r="V23" s="94">
        <f t="shared" si="11"/>
        <v>6292.266666666666</v>
      </c>
      <c r="W23" s="26">
        <v>4</v>
      </c>
      <c r="X23" s="23">
        <v>6</v>
      </c>
      <c r="Y23" s="26">
        <v>3</v>
      </c>
      <c r="Z23" s="23">
        <v>5</v>
      </c>
      <c r="AA23" s="26"/>
      <c r="AB23" s="23"/>
      <c r="AC23" s="26">
        <f t="shared" si="5"/>
        <v>393.26666666666665</v>
      </c>
      <c r="AD23" s="26">
        <f t="shared" si="6"/>
        <v>1179.8</v>
      </c>
      <c r="AE23" s="26">
        <f t="shared" si="7"/>
        <v>294.95</v>
      </c>
      <c r="AF23" s="26">
        <f t="shared" si="8"/>
        <v>983.1666666666666</v>
      </c>
      <c r="AG23" s="26">
        <f t="shared" si="9"/>
        <v>0</v>
      </c>
      <c r="AH23" s="26">
        <f t="shared" si="10"/>
        <v>0</v>
      </c>
      <c r="AI23" s="23"/>
      <c r="AJ23" s="23"/>
      <c r="AK23" s="23">
        <v>2655</v>
      </c>
      <c r="AL23" s="23"/>
      <c r="AM23" s="23"/>
      <c r="AN23" s="23"/>
      <c r="AO23" s="23"/>
      <c r="AP23" s="23">
        <v>3539</v>
      </c>
      <c r="AQ23" s="26">
        <f t="shared" si="12"/>
        <v>13862.650000000001</v>
      </c>
      <c r="AR23" s="26"/>
      <c r="AS23" s="26">
        <f t="shared" si="13"/>
        <v>167826.6</v>
      </c>
      <c r="AT23" s="106"/>
    </row>
    <row r="24" spans="1:46" s="28" customFormat="1" ht="10.5" customHeight="1">
      <c r="A24" s="24">
        <v>8</v>
      </c>
      <c r="B24" s="24" t="s">
        <v>197</v>
      </c>
      <c r="C24" s="25" t="s">
        <v>40</v>
      </c>
      <c r="D24" s="24" t="s">
        <v>162</v>
      </c>
      <c r="E24" s="24" t="s">
        <v>179</v>
      </c>
      <c r="F24" s="24" t="s">
        <v>38</v>
      </c>
      <c r="G24" s="24" t="s">
        <v>84</v>
      </c>
      <c r="H24" s="34">
        <f t="shared" si="14"/>
        <v>1.1666666666666665</v>
      </c>
      <c r="I24" s="26">
        <v>17697</v>
      </c>
      <c r="J24" s="34">
        <v>3.99</v>
      </c>
      <c r="K24" s="23">
        <f t="shared" si="0"/>
        <v>70611.03</v>
      </c>
      <c r="L24" s="26">
        <v>21</v>
      </c>
      <c r="M24" s="26">
        <v>18</v>
      </c>
      <c r="N24" s="26">
        <v>21</v>
      </c>
      <c r="O24" s="26"/>
      <c r="P24" s="26"/>
      <c r="Q24" s="92">
        <f t="shared" si="1"/>
        <v>82379.535</v>
      </c>
      <c r="R24" s="93">
        <f t="shared" si="2"/>
        <v>0</v>
      </c>
      <c r="S24" s="92">
        <f t="shared" si="3"/>
        <v>0</v>
      </c>
      <c r="T24" s="94">
        <f t="shared" si="4"/>
        <v>20594.88375</v>
      </c>
      <c r="U24" s="94"/>
      <c r="V24" s="94">
        <f t="shared" si="11"/>
        <v>0</v>
      </c>
      <c r="W24" s="26"/>
      <c r="X24" s="23">
        <v>18</v>
      </c>
      <c r="Y24" s="26"/>
      <c r="Z24" s="23"/>
      <c r="AA24" s="26"/>
      <c r="AB24" s="23"/>
      <c r="AC24" s="26">
        <f t="shared" si="5"/>
        <v>0</v>
      </c>
      <c r="AD24" s="26">
        <f t="shared" si="6"/>
        <v>3539.3999999999996</v>
      </c>
      <c r="AE24" s="26">
        <f t="shared" si="7"/>
        <v>0</v>
      </c>
      <c r="AF24" s="26">
        <f t="shared" si="8"/>
        <v>0</v>
      </c>
      <c r="AG24" s="26">
        <f t="shared" si="9"/>
        <v>0</v>
      </c>
      <c r="AH24" s="26">
        <f t="shared" si="10"/>
        <v>0</v>
      </c>
      <c r="AI24" s="23"/>
      <c r="AJ24" s="23">
        <v>4424</v>
      </c>
      <c r="AK24" s="23"/>
      <c r="AL24" s="23"/>
      <c r="AM24" s="23"/>
      <c r="AN24" s="23"/>
      <c r="AO24" s="23"/>
      <c r="AP24" s="23"/>
      <c r="AQ24" s="26">
        <f t="shared" si="12"/>
        <v>10297.441875000002</v>
      </c>
      <c r="AR24" s="26"/>
      <c r="AS24" s="26">
        <f t="shared" si="13"/>
        <v>121235.26062500001</v>
      </c>
      <c r="AT24" s="106"/>
    </row>
    <row r="25" spans="1:46" s="28" customFormat="1" ht="10.5" customHeight="1">
      <c r="A25" s="24">
        <v>9</v>
      </c>
      <c r="B25" s="24" t="s">
        <v>150</v>
      </c>
      <c r="C25" s="25" t="s">
        <v>40</v>
      </c>
      <c r="D25" s="24" t="s">
        <v>188</v>
      </c>
      <c r="E25" s="24" t="s">
        <v>177</v>
      </c>
      <c r="F25" s="24" t="s">
        <v>69</v>
      </c>
      <c r="G25" s="24" t="s">
        <v>86</v>
      </c>
      <c r="H25" s="34">
        <v>0.55</v>
      </c>
      <c r="I25" s="26">
        <v>17697</v>
      </c>
      <c r="J25" s="34">
        <v>3.38</v>
      </c>
      <c r="K25" s="23">
        <f t="shared" si="0"/>
        <v>59815.86</v>
      </c>
      <c r="L25" s="26">
        <v>27</v>
      </c>
      <c r="M25" s="26">
        <v>18</v>
      </c>
      <c r="N25" s="26"/>
      <c r="O25" s="26">
        <v>15</v>
      </c>
      <c r="P25" s="26">
        <v>12</v>
      </c>
      <c r="Q25" s="92">
        <f t="shared" si="1"/>
        <v>0</v>
      </c>
      <c r="R25" s="93">
        <f t="shared" si="2"/>
        <v>49846.55</v>
      </c>
      <c r="S25" s="92">
        <f t="shared" si="3"/>
        <v>39877.240000000005</v>
      </c>
      <c r="T25" s="94">
        <f t="shared" si="4"/>
        <v>22430.947500000002</v>
      </c>
      <c r="U25" s="94">
        <v>10</v>
      </c>
      <c r="V25" s="94">
        <f t="shared" si="11"/>
        <v>3932.6666666666665</v>
      </c>
      <c r="W25" s="26">
        <v>7</v>
      </c>
      <c r="X25" s="23"/>
      <c r="Y25" s="26">
        <v>11</v>
      </c>
      <c r="Z25" s="23"/>
      <c r="AA25" s="26"/>
      <c r="AB25" s="23"/>
      <c r="AC25" s="26"/>
      <c r="AD25" s="26">
        <f t="shared" si="6"/>
        <v>0</v>
      </c>
      <c r="AE25" s="26">
        <f t="shared" si="7"/>
        <v>1081.4833333333333</v>
      </c>
      <c r="AF25" s="26">
        <f t="shared" si="8"/>
        <v>0</v>
      </c>
      <c r="AG25" s="26">
        <f t="shared" si="9"/>
        <v>0</v>
      </c>
      <c r="AH25" s="26"/>
      <c r="AI25" s="23"/>
      <c r="AJ25" s="23"/>
      <c r="AK25" s="23"/>
      <c r="AL25" s="23"/>
      <c r="AM25" s="23">
        <v>2655</v>
      </c>
      <c r="AN25" s="23"/>
      <c r="AO25" s="23"/>
      <c r="AP25" s="23"/>
      <c r="AQ25" s="26">
        <f t="shared" si="12"/>
        <v>11215.473750000003</v>
      </c>
      <c r="AR25" s="26"/>
      <c r="AS25" s="26">
        <f t="shared" si="13"/>
        <v>131039.36125000002</v>
      </c>
      <c r="AT25" s="106"/>
    </row>
    <row r="26" spans="1:64" s="28" customFormat="1" ht="10.5" customHeight="1">
      <c r="A26" s="24">
        <v>10</v>
      </c>
      <c r="B26" s="24" t="s">
        <v>160</v>
      </c>
      <c r="C26" s="25" t="s">
        <v>56</v>
      </c>
      <c r="D26" s="24" t="s">
        <v>79</v>
      </c>
      <c r="E26" s="24" t="s">
        <v>207</v>
      </c>
      <c r="F26" s="24" t="s">
        <v>69</v>
      </c>
      <c r="G26" s="24" t="s">
        <v>87</v>
      </c>
      <c r="H26" s="34">
        <f t="shared" si="14"/>
        <v>0.05555555555555555</v>
      </c>
      <c r="I26" s="26">
        <v>17697</v>
      </c>
      <c r="J26" s="34">
        <v>2.73</v>
      </c>
      <c r="K26" s="23">
        <f t="shared" si="0"/>
        <v>48312.81</v>
      </c>
      <c r="L26" s="26">
        <v>1</v>
      </c>
      <c r="M26" s="26">
        <v>18</v>
      </c>
      <c r="N26" s="26"/>
      <c r="O26" s="26"/>
      <c r="P26" s="26">
        <v>3</v>
      </c>
      <c r="Q26" s="92">
        <f t="shared" si="1"/>
        <v>0</v>
      </c>
      <c r="R26" s="93">
        <f t="shared" si="2"/>
        <v>0</v>
      </c>
      <c r="S26" s="92">
        <f t="shared" si="3"/>
        <v>8052.135</v>
      </c>
      <c r="T26" s="94">
        <f t="shared" si="4"/>
        <v>2013.03375</v>
      </c>
      <c r="U26" s="94"/>
      <c r="V26" s="94">
        <f t="shared" si="11"/>
        <v>0</v>
      </c>
      <c r="W26" s="26"/>
      <c r="X26" s="23"/>
      <c r="Y26" s="26"/>
      <c r="Z26" s="23"/>
      <c r="AA26" s="26"/>
      <c r="AB26" s="23"/>
      <c r="AC26" s="26">
        <f t="shared" si="5"/>
        <v>0</v>
      </c>
      <c r="AD26" s="26">
        <f t="shared" si="6"/>
        <v>0</v>
      </c>
      <c r="AE26" s="26">
        <f t="shared" si="7"/>
        <v>0</v>
      </c>
      <c r="AF26" s="26">
        <f t="shared" si="8"/>
        <v>0</v>
      </c>
      <c r="AG26" s="26">
        <f t="shared" si="9"/>
        <v>0</v>
      </c>
      <c r="AH26" s="26">
        <f t="shared" si="10"/>
        <v>0</v>
      </c>
      <c r="AI26" s="23"/>
      <c r="AJ26" s="23"/>
      <c r="AK26" s="23"/>
      <c r="AL26" s="23"/>
      <c r="AM26" s="23"/>
      <c r="AN26" s="23"/>
      <c r="AO26" s="23"/>
      <c r="AP26" s="23"/>
      <c r="AQ26" s="26">
        <f t="shared" si="12"/>
        <v>1006.5168750000001</v>
      </c>
      <c r="AR26" s="26"/>
      <c r="AS26" s="26">
        <f t="shared" si="13"/>
        <v>11071.685625</v>
      </c>
      <c r="AT26" s="106"/>
      <c r="AU26" s="97"/>
      <c r="AV26" s="96"/>
      <c r="AW26" s="97"/>
      <c r="AX26" s="96"/>
      <c r="AY26" s="97"/>
      <c r="AZ26" s="96"/>
      <c r="BA26" s="96"/>
      <c r="BB26" s="96"/>
      <c r="BC26" s="96"/>
      <c r="BD26" s="96"/>
      <c r="BE26" s="96"/>
      <c r="BF26" s="96"/>
      <c r="BG26" s="96"/>
      <c r="BH26" s="96"/>
      <c r="BI26" s="97"/>
      <c r="BJ26" s="96"/>
      <c r="BK26" s="97"/>
      <c r="BL26" s="97"/>
    </row>
    <row r="27" spans="1:64" s="28" customFormat="1" ht="10.5" customHeight="1">
      <c r="A27" s="24"/>
      <c r="B27" s="24" t="s">
        <v>215</v>
      </c>
      <c r="C27" s="25" t="s">
        <v>56</v>
      </c>
      <c r="D27" s="24" t="s">
        <v>79</v>
      </c>
      <c r="E27" s="24" t="s">
        <v>207</v>
      </c>
      <c r="F27" s="24" t="s">
        <v>69</v>
      </c>
      <c r="G27" s="24" t="s">
        <v>87</v>
      </c>
      <c r="H27" s="34">
        <f t="shared" si="14"/>
        <v>0.1111111111111111</v>
      </c>
      <c r="I27" s="26">
        <v>17697</v>
      </c>
      <c r="J27" s="34">
        <v>2.73</v>
      </c>
      <c r="K27" s="23">
        <f t="shared" si="0"/>
        <v>48312.81</v>
      </c>
      <c r="L27" s="26">
        <v>2</v>
      </c>
      <c r="M27" s="26">
        <v>18</v>
      </c>
      <c r="N27" s="26"/>
      <c r="O27" s="26"/>
      <c r="P27" s="26">
        <v>2</v>
      </c>
      <c r="Q27" s="92">
        <f t="shared" si="1"/>
        <v>0</v>
      </c>
      <c r="R27" s="93">
        <f t="shared" si="2"/>
        <v>0</v>
      </c>
      <c r="S27" s="92">
        <f t="shared" si="3"/>
        <v>5368.09</v>
      </c>
      <c r="T27" s="94">
        <f t="shared" si="4"/>
        <v>1342.0225</v>
      </c>
      <c r="U27" s="94"/>
      <c r="V27" s="94">
        <f t="shared" si="11"/>
        <v>0</v>
      </c>
      <c r="W27" s="26"/>
      <c r="X27" s="23"/>
      <c r="Y27" s="26"/>
      <c r="Z27" s="23"/>
      <c r="AA27" s="26"/>
      <c r="AB27" s="23"/>
      <c r="AC27" s="26"/>
      <c r="AD27" s="26"/>
      <c r="AE27" s="26"/>
      <c r="AF27" s="26"/>
      <c r="AG27" s="26"/>
      <c r="AH27" s="26"/>
      <c r="AI27" s="23"/>
      <c r="AJ27" s="23"/>
      <c r="AK27" s="23"/>
      <c r="AL27" s="23"/>
      <c r="AM27" s="23"/>
      <c r="AN27" s="23"/>
      <c r="AO27" s="23"/>
      <c r="AP27" s="23"/>
      <c r="AQ27" s="26">
        <f t="shared" si="12"/>
        <v>671.01125</v>
      </c>
      <c r="AR27" s="26"/>
      <c r="AS27" s="26">
        <f t="shared" si="13"/>
        <v>7381.123750000001</v>
      </c>
      <c r="AT27" s="106"/>
      <c r="AU27" s="97"/>
      <c r="AV27" s="96"/>
      <c r="AW27" s="97"/>
      <c r="AX27" s="96"/>
      <c r="AY27" s="97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6"/>
      <c r="BK27" s="97"/>
      <c r="BL27" s="97"/>
    </row>
    <row r="28" spans="1:64" s="28" customFormat="1" ht="10.5" customHeight="1">
      <c r="A28" s="24">
        <v>11</v>
      </c>
      <c r="B28" s="24" t="s">
        <v>191</v>
      </c>
      <c r="C28" s="25" t="s">
        <v>40</v>
      </c>
      <c r="D28" s="24" t="s">
        <v>192</v>
      </c>
      <c r="E28" s="24" t="s">
        <v>193</v>
      </c>
      <c r="F28" s="24" t="s">
        <v>69</v>
      </c>
      <c r="G28" s="24" t="s">
        <v>86</v>
      </c>
      <c r="H28" s="34">
        <f t="shared" si="14"/>
        <v>0.5555555555555556</v>
      </c>
      <c r="I28" s="26">
        <v>17697</v>
      </c>
      <c r="J28" s="34">
        <v>2.83</v>
      </c>
      <c r="K28" s="23">
        <f t="shared" si="0"/>
        <v>50082.51</v>
      </c>
      <c r="L28" s="26">
        <v>10</v>
      </c>
      <c r="M28" s="26">
        <v>18</v>
      </c>
      <c r="N28" s="26"/>
      <c r="O28" s="26">
        <v>10</v>
      </c>
      <c r="P28" s="26"/>
      <c r="Q28" s="92">
        <f t="shared" si="1"/>
        <v>0</v>
      </c>
      <c r="R28" s="93">
        <f t="shared" si="2"/>
        <v>27823.61666666667</v>
      </c>
      <c r="S28" s="92">
        <f t="shared" si="3"/>
        <v>0</v>
      </c>
      <c r="T28" s="94">
        <f t="shared" si="4"/>
        <v>6955.904166666667</v>
      </c>
      <c r="U28" s="94">
        <v>5</v>
      </c>
      <c r="V28" s="94">
        <f t="shared" si="11"/>
        <v>1966.3333333333333</v>
      </c>
      <c r="W28" s="26"/>
      <c r="X28" s="23"/>
      <c r="Y28" s="26">
        <v>5</v>
      </c>
      <c r="Z28" s="23">
        <v>5</v>
      </c>
      <c r="AA28" s="26"/>
      <c r="AB28" s="23"/>
      <c r="AC28" s="26">
        <f t="shared" si="5"/>
        <v>0</v>
      </c>
      <c r="AD28" s="26">
        <f t="shared" si="6"/>
        <v>0</v>
      </c>
      <c r="AE28" s="26">
        <f t="shared" si="7"/>
        <v>491.5833333333333</v>
      </c>
      <c r="AF28" s="26">
        <f t="shared" si="8"/>
        <v>983.1666666666666</v>
      </c>
      <c r="AG28" s="26">
        <f t="shared" si="9"/>
        <v>0</v>
      </c>
      <c r="AH28" s="26"/>
      <c r="AI28" s="23"/>
      <c r="AJ28" s="23"/>
      <c r="AK28" s="23"/>
      <c r="AL28" s="23"/>
      <c r="AM28" s="23"/>
      <c r="AN28" s="23"/>
      <c r="AO28" s="23"/>
      <c r="AP28" s="23"/>
      <c r="AQ28" s="26">
        <f t="shared" si="12"/>
        <v>3477.9520833333336</v>
      </c>
      <c r="AR28" s="26"/>
      <c r="AS28" s="26">
        <f t="shared" si="13"/>
        <v>41698.55625</v>
      </c>
      <c r="AT28" s="106"/>
      <c r="AU28" s="97"/>
      <c r="AV28" s="96"/>
      <c r="AW28" s="97"/>
      <c r="AX28" s="96"/>
      <c r="AY28" s="97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6"/>
      <c r="BK28" s="97"/>
      <c r="BL28" s="97"/>
    </row>
    <row r="29" spans="1:64" s="28" customFormat="1" ht="10.5" customHeight="1">
      <c r="A29" s="24">
        <v>12</v>
      </c>
      <c r="B29" s="24" t="s">
        <v>30</v>
      </c>
      <c r="C29" s="25" t="s">
        <v>40</v>
      </c>
      <c r="D29" s="24" t="s">
        <v>31</v>
      </c>
      <c r="E29" s="24" t="s">
        <v>171</v>
      </c>
      <c r="F29" s="24" t="s">
        <v>32</v>
      </c>
      <c r="G29" s="24" t="s">
        <v>85</v>
      </c>
      <c r="H29" s="34">
        <f t="shared" si="14"/>
        <v>0.5</v>
      </c>
      <c r="I29" s="26">
        <v>17697</v>
      </c>
      <c r="J29" s="34">
        <v>4.7</v>
      </c>
      <c r="K29" s="23">
        <f t="shared" si="0"/>
        <v>83175.90000000001</v>
      </c>
      <c r="L29" s="26">
        <v>9</v>
      </c>
      <c r="M29" s="26">
        <v>18</v>
      </c>
      <c r="N29" s="26">
        <v>2</v>
      </c>
      <c r="O29" s="26">
        <v>5</v>
      </c>
      <c r="P29" s="26">
        <v>2</v>
      </c>
      <c r="Q29" s="92">
        <f t="shared" si="1"/>
        <v>9241.766666666668</v>
      </c>
      <c r="R29" s="93">
        <f t="shared" si="2"/>
        <v>23104.41666666667</v>
      </c>
      <c r="S29" s="92">
        <f t="shared" si="3"/>
        <v>9241.766666666668</v>
      </c>
      <c r="T29" s="94">
        <f t="shared" si="4"/>
        <v>10396.987500000003</v>
      </c>
      <c r="U29" s="94">
        <v>5</v>
      </c>
      <c r="V29" s="94">
        <f t="shared" si="11"/>
        <v>1966.3333333333333</v>
      </c>
      <c r="W29" s="26"/>
      <c r="X29" s="23"/>
      <c r="Y29" s="26"/>
      <c r="Z29" s="23"/>
      <c r="AA29" s="26"/>
      <c r="AB29" s="23"/>
      <c r="AC29" s="26">
        <f t="shared" si="5"/>
        <v>0</v>
      </c>
      <c r="AD29" s="26">
        <f t="shared" si="6"/>
        <v>0</v>
      </c>
      <c r="AE29" s="26">
        <f t="shared" si="7"/>
        <v>0</v>
      </c>
      <c r="AF29" s="26">
        <f t="shared" si="8"/>
        <v>0</v>
      </c>
      <c r="AG29" s="26">
        <f t="shared" si="9"/>
        <v>0</v>
      </c>
      <c r="AH29" s="26">
        <f t="shared" si="10"/>
        <v>0</v>
      </c>
      <c r="AI29" s="23"/>
      <c r="AJ29" s="23"/>
      <c r="AK29" s="23"/>
      <c r="AL29" s="23"/>
      <c r="AM29" s="23"/>
      <c r="AN29" s="23"/>
      <c r="AO29" s="23"/>
      <c r="AP29" s="23"/>
      <c r="AQ29" s="26">
        <f t="shared" si="12"/>
        <v>5198.4937500000015</v>
      </c>
      <c r="AR29" s="26"/>
      <c r="AS29" s="26">
        <f t="shared" si="13"/>
        <v>59149.76458333335</v>
      </c>
      <c r="AT29" s="10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96"/>
      <c r="BK29" s="97"/>
      <c r="BL29" s="97"/>
    </row>
    <row r="30" spans="1:64" s="28" customFormat="1" ht="10.5" customHeight="1">
      <c r="A30" s="24">
        <v>13</v>
      </c>
      <c r="B30" s="24" t="s">
        <v>202</v>
      </c>
      <c r="C30" s="25" t="s">
        <v>40</v>
      </c>
      <c r="D30" s="24" t="s">
        <v>46</v>
      </c>
      <c r="E30" s="24" t="s">
        <v>179</v>
      </c>
      <c r="F30" s="24" t="s">
        <v>34</v>
      </c>
      <c r="G30" s="24" t="s">
        <v>83</v>
      </c>
      <c r="H30" s="34">
        <f t="shared" si="14"/>
        <v>1.222222222222222</v>
      </c>
      <c r="I30" s="26">
        <v>17697</v>
      </c>
      <c r="J30" s="34">
        <v>4.16</v>
      </c>
      <c r="K30" s="23">
        <f t="shared" si="0"/>
        <v>73619.52</v>
      </c>
      <c r="L30" s="26">
        <v>22</v>
      </c>
      <c r="M30" s="26">
        <v>18</v>
      </c>
      <c r="N30" s="26"/>
      <c r="O30" s="26">
        <v>17</v>
      </c>
      <c r="P30" s="26">
        <v>6</v>
      </c>
      <c r="Q30" s="92">
        <f t="shared" si="1"/>
        <v>0</v>
      </c>
      <c r="R30" s="93">
        <f t="shared" si="2"/>
        <v>69529.54666666666</v>
      </c>
      <c r="S30" s="92">
        <f t="shared" si="3"/>
        <v>24539.84</v>
      </c>
      <c r="T30" s="94">
        <f t="shared" si="4"/>
        <v>23517.346666666665</v>
      </c>
      <c r="U30" s="94">
        <v>9</v>
      </c>
      <c r="V30" s="94">
        <f t="shared" si="11"/>
        <v>3539.3999999999996</v>
      </c>
      <c r="W30" s="26"/>
      <c r="X30" s="23"/>
      <c r="Y30" s="26"/>
      <c r="Z30" s="23"/>
      <c r="AA30" s="26"/>
      <c r="AB30" s="23"/>
      <c r="AC30" s="26">
        <f t="shared" si="5"/>
        <v>0</v>
      </c>
      <c r="AD30" s="26">
        <f t="shared" si="6"/>
        <v>0</v>
      </c>
      <c r="AE30" s="26">
        <f t="shared" si="7"/>
        <v>0</v>
      </c>
      <c r="AF30" s="26">
        <f t="shared" si="8"/>
        <v>0</v>
      </c>
      <c r="AG30" s="26">
        <f t="shared" si="9"/>
        <v>0</v>
      </c>
      <c r="AH30" s="26">
        <f t="shared" si="10"/>
        <v>0</v>
      </c>
      <c r="AI30" s="23"/>
      <c r="AJ30" s="23"/>
      <c r="AK30" s="23"/>
      <c r="AL30" s="23"/>
      <c r="AM30" s="23"/>
      <c r="AN30" s="23"/>
      <c r="AO30" s="23"/>
      <c r="AP30" s="23">
        <v>3539</v>
      </c>
      <c r="AQ30" s="26">
        <f t="shared" si="12"/>
        <v>11758.673333333332</v>
      </c>
      <c r="AR30" s="26"/>
      <c r="AS30" s="26">
        <f t="shared" si="13"/>
        <v>136423.80666666667</v>
      </c>
      <c r="AT30" s="10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96"/>
      <c r="BK30" s="97"/>
      <c r="BL30" s="97"/>
    </row>
    <row r="31" spans="1:64" s="28" customFormat="1" ht="10.5" customHeight="1">
      <c r="A31" s="24">
        <v>14</v>
      </c>
      <c r="B31" s="24" t="s">
        <v>66</v>
      </c>
      <c r="C31" s="25" t="s">
        <v>40</v>
      </c>
      <c r="D31" s="24" t="s">
        <v>41</v>
      </c>
      <c r="E31" s="24" t="s">
        <v>180</v>
      </c>
      <c r="F31" s="24" t="s">
        <v>34</v>
      </c>
      <c r="G31" s="24" t="s">
        <v>83</v>
      </c>
      <c r="H31" s="34">
        <f t="shared" si="14"/>
        <v>1.4444444444444444</v>
      </c>
      <c r="I31" s="26">
        <v>17697</v>
      </c>
      <c r="J31" s="34">
        <v>4.23</v>
      </c>
      <c r="K31" s="23">
        <f t="shared" si="0"/>
        <v>74858.31000000001</v>
      </c>
      <c r="L31" s="26">
        <v>26</v>
      </c>
      <c r="M31" s="26">
        <v>18</v>
      </c>
      <c r="N31" s="26"/>
      <c r="O31" s="26">
        <v>16</v>
      </c>
      <c r="P31" s="26">
        <v>10</v>
      </c>
      <c r="Q31" s="92">
        <f t="shared" si="1"/>
        <v>0</v>
      </c>
      <c r="R31" s="93">
        <f t="shared" si="2"/>
        <v>66540.72000000002</v>
      </c>
      <c r="S31" s="92">
        <f t="shared" si="3"/>
        <v>41587.95000000001</v>
      </c>
      <c r="T31" s="94">
        <f t="shared" si="4"/>
        <v>27032.167500000007</v>
      </c>
      <c r="U31" s="94">
        <v>5</v>
      </c>
      <c r="V31" s="94">
        <f t="shared" si="11"/>
        <v>1966.3333333333333</v>
      </c>
      <c r="W31" s="26"/>
      <c r="X31" s="23"/>
      <c r="Y31" s="26">
        <v>10</v>
      </c>
      <c r="Z31" s="23">
        <v>5</v>
      </c>
      <c r="AA31" s="26">
        <v>4</v>
      </c>
      <c r="AB31" s="23"/>
      <c r="AC31" s="26">
        <f t="shared" si="5"/>
        <v>0</v>
      </c>
      <c r="AD31" s="26">
        <f t="shared" si="6"/>
        <v>0</v>
      </c>
      <c r="AE31" s="26">
        <f t="shared" si="7"/>
        <v>983.1666666666666</v>
      </c>
      <c r="AF31" s="26">
        <f t="shared" si="8"/>
        <v>983.1666666666666</v>
      </c>
      <c r="AG31" s="26">
        <f t="shared" si="9"/>
        <v>393.26666666666665</v>
      </c>
      <c r="AH31" s="26">
        <f t="shared" si="10"/>
        <v>0</v>
      </c>
      <c r="AI31" s="23"/>
      <c r="AJ31" s="23"/>
      <c r="AK31" s="23"/>
      <c r="AL31" s="23"/>
      <c r="AM31" s="23">
        <v>2655</v>
      </c>
      <c r="AN31" s="23"/>
      <c r="AO31" s="23"/>
      <c r="AP31" s="23">
        <v>3539</v>
      </c>
      <c r="AQ31" s="26">
        <f t="shared" si="12"/>
        <v>13516.083750000003</v>
      </c>
      <c r="AR31" s="26"/>
      <c r="AS31" s="26">
        <f t="shared" si="13"/>
        <v>159196.8545833334</v>
      </c>
      <c r="AT31" s="10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96"/>
      <c r="BK31" s="97"/>
      <c r="BL31" s="97"/>
    </row>
    <row r="32" spans="1:64" s="28" customFormat="1" ht="10.5" customHeight="1">
      <c r="A32" s="24">
        <v>15</v>
      </c>
      <c r="B32" s="24" t="s">
        <v>185</v>
      </c>
      <c r="C32" s="25" t="s">
        <v>40</v>
      </c>
      <c r="D32" s="24" t="s">
        <v>156</v>
      </c>
      <c r="E32" s="24" t="s">
        <v>181</v>
      </c>
      <c r="F32" s="24" t="s">
        <v>38</v>
      </c>
      <c r="G32" s="24" t="s">
        <v>84</v>
      </c>
      <c r="H32" s="34">
        <f t="shared" si="14"/>
        <v>1.0555555555555556</v>
      </c>
      <c r="I32" s="26">
        <v>17697</v>
      </c>
      <c r="J32" s="34">
        <v>4.06</v>
      </c>
      <c r="K32" s="23">
        <f t="shared" si="0"/>
        <v>71849.81999999999</v>
      </c>
      <c r="L32" s="26">
        <v>19</v>
      </c>
      <c r="M32" s="26">
        <v>18</v>
      </c>
      <c r="N32" s="26">
        <v>19</v>
      </c>
      <c r="O32" s="26"/>
      <c r="P32" s="26"/>
      <c r="Q32" s="92">
        <f t="shared" si="1"/>
        <v>75841.47666666665</v>
      </c>
      <c r="R32" s="93">
        <f t="shared" si="2"/>
        <v>0</v>
      </c>
      <c r="S32" s="92">
        <f t="shared" si="3"/>
        <v>0</v>
      </c>
      <c r="T32" s="94">
        <f t="shared" si="4"/>
        <v>18960.369166666664</v>
      </c>
      <c r="U32" s="94">
        <v>18</v>
      </c>
      <c r="V32" s="94">
        <f t="shared" si="11"/>
        <v>7078.799999999999</v>
      </c>
      <c r="W32" s="26"/>
      <c r="X32" s="23">
        <v>18</v>
      </c>
      <c r="Y32" s="26"/>
      <c r="Z32" s="23"/>
      <c r="AA32" s="26"/>
      <c r="AB32" s="23"/>
      <c r="AC32" s="26">
        <f t="shared" si="5"/>
        <v>0</v>
      </c>
      <c r="AD32" s="26">
        <f t="shared" si="6"/>
        <v>3539.3999999999996</v>
      </c>
      <c r="AE32" s="26">
        <f t="shared" si="7"/>
        <v>0</v>
      </c>
      <c r="AF32" s="26">
        <f t="shared" si="8"/>
        <v>0</v>
      </c>
      <c r="AG32" s="26">
        <f t="shared" si="9"/>
        <v>0</v>
      </c>
      <c r="AH32" s="26">
        <f t="shared" si="10"/>
        <v>0</v>
      </c>
      <c r="AI32" s="23"/>
      <c r="AJ32" s="23">
        <v>4424</v>
      </c>
      <c r="AK32" s="23"/>
      <c r="AL32" s="23"/>
      <c r="AM32" s="23"/>
      <c r="AN32" s="23"/>
      <c r="AO32" s="23"/>
      <c r="AP32" s="23"/>
      <c r="AQ32" s="26">
        <f t="shared" si="12"/>
        <v>9480.184583333334</v>
      </c>
      <c r="AR32" s="26"/>
      <c r="AS32" s="26">
        <f t="shared" si="13"/>
        <v>119324.23041666666</v>
      </c>
      <c r="AT32" s="10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96"/>
      <c r="BK32" s="97"/>
      <c r="BL32" s="97"/>
    </row>
    <row r="33" spans="1:64" s="28" customFormat="1" ht="10.5" customHeight="1">
      <c r="A33" s="24">
        <v>16</v>
      </c>
      <c r="B33" s="24" t="s">
        <v>52</v>
      </c>
      <c r="C33" s="25" t="s">
        <v>40</v>
      </c>
      <c r="D33" s="24" t="s">
        <v>194</v>
      </c>
      <c r="E33" s="24" t="s">
        <v>208</v>
      </c>
      <c r="F33" s="24" t="s">
        <v>69</v>
      </c>
      <c r="G33" s="24" t="s">
        <v>86</v>
      </c>
      <c r="H33" s="34">
        <f t="shared" si="14"/>
        <v>0.5555555555555556</v>
      </c>
      <c r="I33" s="26">
        <v>17697</v>
      </c>
      <c r="J33" s="34">
        <v>3.26</v>
      </c>
      <c r="K33" s="23">
        <f t="shared" si="0"/>
        <v>57692.219999999994</v>
      </c>
      <c r="L33" s="26">
        <v>10</v>
      </c>
      <c r="M33" s="26">
        <v>18</v>
      </c>
      <c r="N33" s="26">
        <v>6</v>
      </c>
      <c r="O33" s="26">
        <v>4</v>
      </c>
      <c r="P33" s="26"/>
      <c r="Q33" s="92">
        <f t="shared" si="1"/>
        <v>19230.739999999998</v>
      </c>
      <c r="R33" s="93"/>
      <c r="S33" s="92">
        <f t="shared" si="3"/>
        <v>0</v>
      </c>
      <c r="T33" s="94">
        <f t="shared" si="4"/>
        <v>4807.6849999999995</v>
      </c>
      <c r="U33" s="94">
        <v>6</v>
      </c>
      <c r="V33" s="94">
        <f t="shared" si="11"/>
        <v>2359.6</v>
      </c>
      <c r="W33" s="26"/>
      <c r="X33" s="23">
        <v>6</v>
      </c>
      <c r="Y33" s="26"/>
      <c r="Z33" s="23">
        <v>3</v>
      </c>
      <c r="AA33" s="26"/>
      <c r="AB33" s="23"/>
      <c r="AC33" s="26">
        <f t="shared" si="5"/>
        <v>0</v>
      </c>
      <c r="AD33" s="26"/>
      <c r="AE33" s="26">
        <f t="shared" si="7"/>
        <v>0</v>
      </c>
      <c r="AF33" s="26">
        <f t="shared" si="8"/>
        <v>589.9</v>
      </c>
      <c r="AG33" s="26">
        <f t="shared" si="9"/>
        <v>0</v>
      </c>
      <c r="AH33" s="26"/>
      <c r="AI33" s="23"/>
      <c r="AJ33" s="23"/>
      <c r="AK33" s="23"/>
      <c r="AL33" s="23"/>
      <c r="AM33" s="23"/>
      <c r="AN33" s="23"/>
      <c r="AO33" s="23"/>
      <c r="AP33" s="23"/>
      <c r="AQ33" s="26">
        <f t="shared" si="12"/>
        <v>2403.8424999999997</v>
      </c>
      <c r="AR33" s="26"/>
      <c r="AS33" s="26">
        <f t="shared" si="13"/>
        <v>29391.767499999994</v>
      </c>
      <c r="AT33" s="10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6"/>
      <c r="BK33" s="97"/>
      <c r="BL33" s="97"/>
    </row>
    <row r="34" spans="1:64" s="28" customFormat="1" ht="10.5" customHeight="1">
      <c r="A34" s="24">
        <v>17</v>
      </c>
      <c r="B34" s="24" t="s">
        <v>201</v>
      </c>
      <c r="C34" s="25" t="s">
        <v>40</v>
      </c>
      <c r="D34" s="24" t="s">
        <v>47</v>
      </c>
      <c r="E34" s="24" t="s">
        <v>178</v>
      </c>
      <c r="F34" s="24" t="s">
        <v>34</v>
      </c>
      <c r="G34" s="24" t="s">
        <v>83</v>
      </c>
      <c r="H34" s="34">
        <f t="shared" si="14"/>
        <v>1.1666666666666665</v>
      </c>
      <c r="I34" s="26">
        <v>17697</v>
      </c>
      <c r="J34" s="34">
        <v>4.3</v>
      </c>
      <c r="K34" s="23">
        <f t="shared" si="0"/>
        <v>76097.09999999999</v>
      </c>
      <c r="L34" s="26">
        <v>21</v>
      </c>
      <c r="M34" s="26">
        <v>18</v>
      </c>
      <c r="N34" s="26">
        <v>21</v>
      </c>
      <c r="O34" s="26"/>
      <c r="P34" s="26"/>
      <c r="Q34" s="92">
        <f t="shared" si="1"/>
        <v>88779.94999999998</v>
      </c>
      <c r="R34" s="93">
        <f t="shared" si="2"/>
        <v>0</v>
      </c>
      <c r="S34" s="92">
        <f t="shared" si="3"/>
        <v>0</v>
      </c>
      <c r="T34" s="94">
        <f t="shared" si="4"/>
        <v>22194.987499999996</v>
      </c>
      <c r="U34" s="94">
        <v>19</v>
      </c>
      <c r="V34" s="94">
        <f t="shared" si="11"/>
        <v>7472.066666666667</v>
      </c>
      <c r="W34" s="26"/>
      <c r="X34" s="23">
        <v>18</v>
      </c>
      <c r="Y34" s="26"/>
      <c r="Z34" s="23"/>
      <c r="AA34" s="26"/>
      <c r="AB34" s="23"/>
      <c r="AC34" s="26">
        <f t="shared" si="5"/>
        <v>0</v>
      </c>
      <c r="AD34" s="26">
        <f t="shared" si="6"/>
        <v>3539.3999999999996</v>
      </c>
      <c r="AE34" s="26">
        <f t="shared" si="7"/>
        <v>0</v>
      </c>
      <c r="AF34" s="26">
        <f t="shared" si="8"/>
        <v>0</v>
      </c>
      <c r="AG34" s="26">
        <f t="shared" si="9"/>
        <v>0</v>
      </c>
      <c r="AH34" s="26">
        <f t="shared" si="10"/>
        <v>0</v>
      </c>
      <c r="AI34" s="23"/>
      <c r="AJ34" s="23">
        <v>4424</v>
      </c>
      <c r="AK34" s="23"/>
      <c r="AL34" s="23"/>
      <c r="AM34" s="23"/>
      <c r="AN34" s="23"/>
      <c r="AO34" s="23"/>
      <c r="AP34" s="23"/>
      <c r="AQ34" s="26">
        <f t="shared" si="12"/>
        <v>11097.493749999998</v>
      </c>
      <c r="AR34" s="26"/>
      <c r="AS34" s="26">
        <f t="shared" si="13"/>
        <v>137507.89791666664</v>
      </c>
      <c r="AT34" s="10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96"/>
      <c r="BK34" s="97"/>
      <c r="BL34" s="97"/>
    </row>
    <row r="35" spans="1:64" s="28" customFormat="1" ht="10.5" customHeight="1">
      <c r="A35" s="24">
        <v>18</v>
      </c>
      <c r="B35" s="24" t="s">
        <v>33</v>
      </c>
      <c r="C35" s="25" t="s">
        <v>40</v>
      </c>
      <c r="D35" s="24" t="s">
        <v>71</v>
      </c>
      <c r="E35" s="24" t="s">
        <v>171</v>
      </c>
      <c r="F35" s="24" t="s">
        <v>32</v>
      </c>
      <c r="G35" s="24" t="s">
        <v>85</v>
      </c>
      <c r="H35" s="34">
        <f t="shared" si="14"/>
        <v>0.5</v>
      </c>
      <c r="I35" s="26">
        <v>17697</v>
      </c>
      <c r="J35" s="34">
        <v>4.7</v>
      </c>
      <c r="K35" s="23">
        <f t="shared" si="0"/>
        <v>83175.90000000001</v>
      </c>
      <c r="L35" s="26">
        <f>N35+O35+P35</f>
        <v>9</v>
      </c>
      <c r="M35" s="26">
        <v>18</v>
      </c>
      <c r="N35" s="26"/>
      <c r="O35" s="26">
        <v>6</v>
      </c>
      <c r="P35" s="26">
        <v>3</v>
      </c>
      <c r="Q35" s="92">
        <f t="shared" si="1"/>
        <v>0</v>
      </c>
      <c r="R35" s="93">
        <f t="shared" si="2"/>
        <v>27725.300000000003</v>
      </c>
      <c r="S35" s="92">
        <f t="shared" si="3"/>
        <v>13862.650000000001</v>
      </c>
      <c r="T35" s="94">
        <f t="shared" si="4"/>
        <v>10396.987500000001</v>
      </c>
      <c r="U35" s="94">
        <v>3</v>
      </c>
      <c r="V35" s="94">
        <f t="shared" si="11"/>
        <v>1179.8</v>
      </c>
      <c r="W35" s="26"/>
      <c r="X35" s="23"/>
      <c r="Y35" s="26">
        <v>3</v>
      </c>
      <c r="Z35" s="23">
        <v>3</v>
      </c>
      <c r="AA35" s="26">
        <v>3</v>
      </c>
      <c r="AB35" s="23"/>
      <c r="AC35" s="26">
        <f t="shared" si="5"/>
        <v>0</v>
      </c>
      <c r="AD35" s="26">
        <f t="shared" si="6"/>
        <v>0</v>
      </c>
      <c r="AE35" s="26">
        <f t="shared" si="7"/>
        <v>294.95</v>
      </c>
      <c r="AF35" s="26">
        <f t="shared" si="8"/>
        <v>589.9</v>
      </c>
      <c r="AG35" s="26">
        <f t="shared" si="9"/>
        <v>294.95</v>
      </c>
      <c r="AH35" s="26">
        <f t="shared" si="10"/>
        <v>0</v>
      </c>
      <c r="AI35" s="23"/>
      <c r="AJ35" s="23"/>
      <c r="AK35" s="23"/>
      <c r="AL35" s="23"/>
      <c r="AM35" s="23"/>
      <c r="AN35" s="23"/>
      <c r="AO35" s="23"/>
      <c r="AP35" s="23"/>
      <c r="AQ35" s="26">
        <f t="shared" si="12"/>
        <v>5198.4937500000015</v>
      </c>
      <c r="AR35" s="26"/>
      <c r="AS35" s="26">
        <f t="shared" si="13"/>
        <v>59543.03125000001</v>
      </c>
      <c r="AT35" s="10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96"/>
      <c r="BK35" s="97"/>
      <c r="BL35" s="97"/>
    </row>
    <row r="36" spans="1:64" s="28" customFormat="1" ht="10.5" customHeight="1">
      <c r="A36" s="24">
        <v>19</v>
      </c>
      <c r="B36" s="24" t="s">
        <v>42</v>
      </c>
      <c r="C36" s="25" t="s">
        <v>40</v>
      </c>
      <c r="D36" s="24" t="s">
        <v>77</v>
      </c>
      <c r="E36" s="24" t="s">
        <v>182</v>
      </c>
      <c r="F36" s="24" t="s">
        <v>38</v>
      </c>
      <c r="G36" s="24" t="s">
        <v>84</v>
      </c>
      <c r="H36" s="34">
        <f t="shared" si="14"/>
        <v>1.1666666666666665</v>
      </c>
      <c r="I36" s="26">
        <v>17697</v>
      </c>
      <c r="J36" s="34">
        <v>3.92</v>
      </c>
      <c r="K36" s="23">
        <f t="shared" si="0"/>
        <v>69372.24</v>
      </c>
      <c r="L36" s="26">
        <f>N36+O36+P36</f>
        <v>21</v>
      </c>
      <c r="M36" s="26">
        <v>18</v>
      </c>
      <c r="N36" s="26">
        <v>6</v>
      </c>
      <c r="O36" s="26">
        <v>12</v>
      </c>
      <c r="P36" s="26">
        <v>3</v>
      </c>
      <c r="Q36" s="92">
        <f t="shared" si="1"/>
        <v>23124.08</v>
      </c>
      <c r="R36" s="93">
        <f t="shared" si="2"/>
        <v>46248.16</v>
      </c>
      <c r="S36" s="92">
        <f t="shared" si="3"/>
        <v>11562.04</v>
      </c>
      <c r="T36" s="94">
        <f t="shared" si="4"/>
        <v>20233.57</v>
      </c>
      <c r="U36" s="94">
        <v>9</v>
      </c>
      <c r="V36" s="94">
        <f t="shared" si="11"/>
        <v>3539.3999999999996</v>
      </c>
      <c r="W36" s="26">
        <v>3</v>
      </c>
      <c r="X36" s="23">
        <v>3</v>
      </c>
      <c r="Y36" s="26">
        <v>6</v>
      </c>
      <c r="Z36" s="23">
        <v>3</v>
      </c>
      <c r="AA36" s="26">
        <v>3</v>
      </c>
      <c r="AB36" s="23"/>
      <c r="AC36" s="26">
        <f t="shared" si="5"/>
        <v>294.95</v>
      </c>
      <c r="AD36" s="26">
        <f t="shared" si="6"/>
        <v>589.9</v>
      </c>
      <c r="AE36" s="26">
        <f t="shared" si="7"/>
        <v>589.9</v>
      </c>
      <c r="AF36" s="26">
        <f t="shared" si="8"/>
        <v>589.9</v>
      </c>
      <c r="AG36" s="26">
        <f t="shared" si="9"/>
        <v>294.95</v>
      </c>
      <c r="AH36" s="26">
        <f t="shared" si="10"/>
        <v>0</v>
      </c>
      <c r="AI36" s="23"/>
      <c r="AJ36" s="23"/>
      <c r="AK36" s="23"/>
      <c r="AL36" s="23"/>
      <c r="AM36" s="23"/>
      <c r="AN36" s="23"/>
      <c r="AO36" s="23"/>
      <c r="AP36" s="23">
        <v>3539</v>
      </c>
      <c r="AQ36" s="26">
        <f t="shared" si="12"/>
        <v>10116.785000000002</v>
      </c>
      <c r="AR36" s="26"/>
      <c r="AS36" s="26">
        <f t="shared" si="13"/>
        <v>120722.635</v>
      </c>
      <c r="AT36" s="10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96"/>
      <c r="BK36" s="97"/>
      <c r="BL36" s="97"/>
    </row>
    <row r="37" spans="1:64" s="28" customFormat="1" ht="10.5" customHeight="1">
      <c r="A37" s="24">
        <v>21</v>
      </c>
      <c r="B37" s="24" t="s">
        <v>198</v>
      </c>
      <c r="C37" s="25" t="s">
        <v>40</v>
      </c>
      <c r="D37" s="24" t="s">
        <v>189</v>
      </c>
      <c r="E37" s="24" t="s">
        <v>209</v>
      </c>
      <c r="F37" s="24" t="s">
        <v>69</v>
      </c>
      <c r="G37" s="24" t="s">
        <v>86</v>
      </c>
      <c r="H37" s="34">
        <f t="shared" si="14"/>
        <v>0.05555555555555555</v>
      </c>
      <c r="I37" s="26">
        <v>17697</v>
      </c>
      <c r="J37" s="34">
        <v>3.32</v>
      </c>
      <c r="K37" s="23">
        <f t="shared" si="0"/>
        <v>58754.03999999999</v>
      </c>
      <c r="L37" s="26">
        <v>1</v>
      </c>
      <c r="M37" s="26">
        <v>18</v>
      </c>
      <c r="N37" s="26"/>
      <c r="O37" s="26"/>
      <c r="P37" s="26">
        <v>1</v>
      </c>
      <c r="Q37" s="92"/>
      <c r="R37" s="93"/>
      <c r="S37" s="92">
        <f t="shared" si="3"/>
        <v>3264.113333333333</v>
      </c>
      <c r="T37" s="94">
        <f t="shared" si="4"/>
        <v>816.0283333333332</v>
      </c>
      <c r="U37" s="94"/>
      <c r="V37" s="94">
        <f t="shared" si="11"/>
        <v>0</v>
      </c>
      <c r="W37" s="26"/>
      <c r="X37" s="23"/>
      <c r="Y37" s="26"/>
      <c r="Z37" s="23"/>
      <c r="AA37" s="26"/>
      <c r="AB37" s="23"/>
      <c r="AC37" s="26"/>
      <c r="AD37" s="26"/>
      <c r="AE37" s="26"/>
      <c r="AF37" s="26"/>
      <c r="AG37" s="26"/>
      <c r="AH37" s="26"/>
      <c r="AI37" s="23"/>
      <c r="AJ37" s="23"/>
      <c r="AK37" s="23">
        <v>2655</v>
      </c>
      <c r="AL37" s="23"/>
      <c r="AM37" s="23"/>
      <c r="AN37" s="23"/>
      <c r="AO37" s="23"/>
      <c r="AP37" s="23"/>
      <c r="AQ37" s="26">
        <f t="shared" si="12"/>
        <v>408.0141666666666</v>
      </c>
      <c r="AR37" s="26"/>
      <c r="AS37" s="26">
        <f t="shared" si="13"/>
        <v>7143.155833333332</v>
      </c>
      <c r="AT37" s="10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7"/>
      <c r="BJ37" s="96"/>
      <c r="BK37" s="97"/>
      <c r="BL37" s="97"/>
    </row>
    <row r="38" spans="1:46" s="28" customFormat="1" ht="10.5" customHeight="1">
      <c r="A38" s="24">
        <v>22</v>
      </c>
      <c r="B38" s="24" t="s">
        <v>80</v>
      </c>
      <c r="C38" s="25" t="s">
        <v>40</v>
      </c>
      <c r="D38" s="24" t="s">
        <v>81</v>
      </c>
      <c r="E38" s="24" t="s">
        <v>210</v>
      </c>
      <c r="F38" s="24" t="s">
        <v>38</v>
      </c>
      <c r="G38" s="24" t="s">
        <v>84</v>
      </c>
      <c r="H38" s="34">
        <f t="shared" si="14"/>
        <v>0.5</v>
      </c>
      <c r="I38" s="26">
        <v>17697</v>
      </c>
      <c r="J38" s="34">
        <v>3.85</v>
      </c>
      <c r="K38" s="23">
        <f t="shared" si="0"/>
        <v>68133.45</v>
      </c>
      <c r="L38" s="26">
        <v>9</v>
      </c>
      <c r="M38" s="26">
        <v>18</v>
      </c>
      <c r="N38" s="26">
        <v>3</v>
      </c>
      <c r="O38" s="26">
        <v>5</v>
      </c>
      <c r="P38" s="26">
        <v>1</v>
      </c>
      <c r="Q38" s="92">
        <f t="shared" si="1"/>
        <v>11355.575</v>
      </c>
      <c r="R38" s="93">
        <f t="shared" si="2"/>
        <v>18925.958333333332</v>
      </c>
      <c r="S38" s="92">
        <f t="shared" si="3"/>
        <v>3785.1916666666666</v>
      </c>
      <c r="T38" s="94">
        <f t="shared" si="4"/>
        <v>8516.68125</v>
      </c>
      <c r="U38" s="94">
        <v>8</v>
      </c>
      <c r="V38" s="94">
        <f t="shared" si="11"/>
        <v>3146.133333333333</v>
      </c>
      <c r="W38" s="26"/>
      <c r="X38" s="98">
        <v>3</v>
      </c>
      <c r="Y38" s="26">
        <v>5</v>
      </c>
      <c r="Z38" s="99"/>
      <c r="AA38" s="26">
        <v>1</v>
      </c>
      <c r="AB38" s="99"/>
      <c r="AC38" s="26">
        <f t="shared" si="5"/>
        <v>0</v>
      </c>
      <c r="AD38" s="26">
        <f t="shared" si="6"/>
        <v>589.9</v>
      </c>
      <c r="AE38" s="26">
        <f t="shared" si="7"/>
        <v>491.5833333333333</v>
      </c>
      <c r="AF38" s="26">
        <f t="shared" si="8"/>
        <v>0</v>
      </c>
      <c r="AG38" s="26">
        <f t="shared" si="9"/>
        <v>98.31666666666666</v>
      </c>
      <c r="AH38" s="26">
        <f t="shared" si="10"/>
        <v>0</v>
      </c>
      <c r="AI38" s="100"/>
      <c r="AJ38" s="100"/>
      <c r="AK38" s="23">
        <v>2655</v>
      </c>
      <c r="AL38" s="100"/>
      <c r="AM38" s="100"/>
      <c r="AN38" s="23"/>
      <c r="AO38" s="100"/>
      <c r="AP38" s="100"/>
      <c r="AQ38" s="26">
        <f t="shared" si="12"/>
        <v>4258.340625</v>
      </c>
      <c r="AR38" s="26"/>
      <c r="AS38" s="26">
        <f t="shared" si="13"/>
        <v>53822.68020833333</v>
      </c>
      <c r="AT38" s="106"/>
    </row>
    <row r="39" spans="1:46" s="28" customFormat="1" ht="10.5" customHeight="1">
      <c r="A39" s="24">
        <v>23</v>
      </c>
      <c r="B39" s="101" t="s">
        <v>154</v>
      </c>
      <c r="C39" s="102" t="s">
        <v>40</v>
      </c>
      <c r="D39" s="24" t="s">
        <v>155</v>
      </c>
      <c r="E39" s="24" t="s">
        <v>183</v>
      </c>
      <c r="F39" s="24" t="s">
        <v>69</v>
      </c>
      <c r="G39" s="24" t="s">
        <v>86</v>
      </c>
      <c r="H39" s="34">
        <f t="shared" si="14"/>
        <v>0.7777777777777777</v>
      </c>
      <c r="I39" s="26">
        <v>17697</v>
      </c>
      <c r="J39" s="34">
        <v>3.44</v>
      </c>
      <c r="K39" s="23">
        <f t="shared" si="0"/>
        <v>60877.68</v>
      </c>
      <c r="L39" s="26">
        <v>14</v>
      </c>
      <c r="M39" s="26">
        <v>18</v>
      </c>
      <c r="N39" s="26"/>
      <c r="O39" s="26">
        <v>8</v>
      </c>
      <c r="P39" s="26">
        <v>6</v>
      </c>
      <c r="Q39" s="92">
        <f t="shared" si="1"/>
        <v>0</v>
      </c>
      <c r="R39" s="93">
        <f t="shared" si="2"/>
        <v>27056.746666666666</v>
      </c>
      <c r="S39" s="92">
        <f t="shared" si="3"/>
        <v>20292.559999999998</v>
      </c>
      <c r="T39" s="94">
        <f t="shared" si="4"/>
        <v>11837.326666666666</v>
      </c>
      <c r="U39" s="94">
        <v>6</v>
      </c>
      <c r="V39" s="94">
        <f t="shared" si="11"/>
        <v>2359.6</v>
      </c>
      <c r="W39" s="26"/>
      <c r="X39" s="98"/>
      <c r="Y39" s="26"/>
      <c r="Z39" s="99"/>
      <c r="AA39" s="26"/>
      <c r="AB39" s="99"/>
      <c r="AC39" s="26">
        <f t="shared" si="5"/>
        <v>0</v>
      </c>
      <c r="AD39" s="26">
        <f t="shared" si="6"/>
        <v>0</v>
      </c>
      <c r="AE39" s="26">
        <f t="shared" si="7"/>
        <v>0</v>
      </c>
      <c r="AF39" s="26">
        <f t="shared" si="8"/>
        <v>0</v>
      </c>
      <c r="AG39" s="26">
        <f t="shared" si="9"/>
        <v>0</v>
      </c>
      <c r="AH39" s="26">
        <f t="shared" si="10"/>
        <v>0</v>
      </c>
      <c r="AI39" s="100"/>
      <c r="AJ39" s="100"/>
      <c r="AK39" s="100"/>
      <c r="AL39" s="100"/>
      <c r="AM39" s="100"/>
      <c r="AN39" s="23"/>
      <c r="AO39" s="100"/>
      <c r="AP39" s="100"/>
      <c r="AQ39" s="26">
        <f t="shared" si="12"/>
        <v>5918.663333333334</v>
      </c>
      <c r="AR39" s="26"/>
      <c r="AS39" s="26">
        <f t="shared" si="13"/>
        <v>67464.89666666667</v>
      </c>
      <c r="AT39" s="106"/>
    </row>
    <row r="40" spans="1:69" s="28" customFormat="1" ht="10.5" customHeight="1">
      <c r="A40" s="24">
        <v>24</v>
      </c>
      <c r="B40" s="101" t="s">
        <v>43</v>
      </c>
      <c r="C40" s="102" t="s">
        <v>40</v>
      </c>
      <c r="D40" s="24" t="s">
        <v>44</v>
      </c>
      <c r="E40" s="24" t="s">
        <v>184</v>
      </c>
      <c r="F40" s="24" t="s">
        <v>38</v>
      </c>
      <c r="G40" s="24" t="s">
        <v>84</v>
      </c>
      <c r="H40" s="34">
        <f t="shared" si="14"/>
        <v>1.1111111111111112</v>
      </c>
      <c r="I40" s="26">
        <v>17697</v>
      </c>
      <c r="J40" s="34">
        <v>3.92</v>
      </c>
      <c r="K40" s="23">
        <f t="shared" si="0"/>
        <v>69372.24</v>
      </c>
      <c r="L40" s="26">
        <v>20</v>
      </c>
      <c r="M40" s="26">
        <v>18</v>
      </c>
      <c r="N40" s="26"/>
      <c r="O40" s="26">
        <v>11</v>
      </c>
      <c r="P40" s="26">
        <v>9</v>
      </c>
      <c r="Q40" s="92">
        <f t="shared" si="1"/>
        <v>0</v>
      </c>
      <c r="R40" s="93">
        <f t="shared" si="2"/>
        <v>42394.146666666675</v>
      </c>
      <c r="S40" s="92">
        <f t="shared" si="3"/>
        <v>34686.12</v>
      </c>
      <c r="T40" s="94">
        <f t="shared" si="4"/>
        <v>19270.06666666667</v>
      </c>
      <c r="U40" s="94">
        <v>9</v>
      </c>
      <c r="V40" s="94">
        <f t="shared" si="11"/>
        <v>3539.3999999999996</v>
      </c>
      <c r="W40" s="26"/>
      <c r="X40" s="24"/>
      <c r="Y40" s="26">
        <v>9</v>
      </c>
      <c r="Z40" s="24"/>
      <c r="AA40" s="26">
        <v>9</v>
      </c>
      <c r="AB40" s="24"/>
      <c r="AC40" s="26">
        <f t="shared" si="5"/>
        <v>0</v>
      </c>
      <c r="AD40" s="26">
        <f t="shared" si="6"/>
        <v>0</v>
      </c>
      <c r="AE40" s="26">
        <f t="shared" si="7"/>
        <v>884.8499999999999</v>
      </c>
      <c r="AF40" s="26">
        <f t="shared" si="8"/>
        <v>0</v>
      </c>
      <c r="AG40" s="26">
        <f t="shared" si="9"/>
        <v>884.8499999999999</v>
      </c>
      <c r="AH40" s="26">
        <f t="shared" si="10"/>
        <v>0</v>
      </c>
      <c r="AI40" s="24"/>
      <c r="AJ40" s="24"/>
      <c r="AK40" s="24"/>
      <c r="AL40" s="24">
        <v>5309</v>
      </c>
      <c r="AM40" s="24"/>
      <c r="AN40" s="23"/>
      <c r="AO40" s="24"/>
      <c r="AP40" s="24"/>
      <c r="AQ40" s="26">
        <f t="shared" si="12"/>
        <v>9635.033333333335</v>
      </c>
      <c r="AR40" s="26">
        <f>K40*30%</f>
        <v>20811.672000000002</v>
      </c>
      <c r="AS40" s="26">
        <f t="shared" si="13"/>
        <v>137415.13866666667</v>
      </c>
      <c r="AT40" s="106"/>
      <c r="BE40" s="128" t="s">
        <v>0</v>
      </c>
      <c r="BF40" s="128"/>
      <c r="BG40" s="128"/>
      <c r="BH40" s="128"/>
      <c r="BI40" s="128"/>
      <c r="BJ40" s="128"/>
      <c r="BK40" s="128"/>
      <c r="BL40" s="128"/>
      <c r="BM40" s="104">
        <v>0</v>
      </c>
      <c r="BN40" s="23" t="s">
        <v>1</v>
      </c>
      <c r="BO40" s="23" t="s">
        <v>2</v>
      </c>
      <c r="BP40" s="23" t="s">
        <v>3</v>
      </c>
      <c r="BQ40" s="23" t="s">
        <v>4</v>
      </c>
    </row>
    <row r="41" spans="1:69" s="28" customFormat="1" ht="10.5" customHeight="1">
      <c r="A41" s="24"/>
      <c r="B41" s="24" t="s">
        <v>148</v>
      </c>
      <c r="C41" s="24" t="s">
        <v>40</v>
      </c>
      <c r="D41" s="24" t="s">
        <v>44</v>
      </c>
      <c r="E41" s="24" t="s">
        <v>184</v>
      </c>
      <c r="F41" s="24" t="s">
        <v>69</v>
      </c>
      <c r="G41" s="24" t="s">
        <v>86</v>
      </c>
      <c r="H41" s="34">
        <f t="shared" si="14"/>
        <v>0.2777777777777778</v>
      </c>
      <c r="I41" s="26">
        <v>17697</v>
      </c>
      <c r="J41" s="34">
        <v>3.51</v>
      </c>
      <c r="K41" s="23">
        <f t="shared" si="0"/>
        <v>62116.469999999994</v>
      </c>
      <c r="L41" s="26">
        <f>N41+O41+P41</f>
        <v>5</v>
      </c>
      <c r="M41" s="26">
        <v>18</v>
      </c>
      <c r="N41" s="26"/>
      <c r="O41" s="26">
        <v>5</v>
      </c>
      <c r="P41" s="26"/>
      <c r="Q41" s="92">
        <f t="shared" si="1"/>
        <v>0</v>
      </c>
      <c r="R41" s="93">
        <f t="shared" si="2"/>
        <v>17254.574999999997</v>
      </c>
      <c r="S41" s="92">
        <f t="shared" si="3"/>
        <v>0</v>
      </c>
      <c r="T41" s="94">
        <f t="shared" si="4"/>
        <v>4313.643749999999</v>
      </c>
      <c r="U41" s="94"/>
      <c r="V41" s="94">
        <f t="shared" si="11"/>
        <v>0</v>
      </c>
      <c r="W41" s="26"/>
      <c r="X41" s="24"/>
      <c r="Y41" s="26"/>
      <c r="Z41" s="24"/>
      <c r="AA41" s="26"/>
      <c r="AB41" s="24"/>
      <c r="AC41" s="26">
        <f t="shared" si="5"/>
        <v>0</v>
      </c>
      <c r="AD41" s="26">
        <f t="shared" si="6"/>
        <v>0</v>
      </c>
      <c r="AE41" s="26">
        <f t="shared" si="7"/>
        <v>0</v>
      </c>
      <c r="AF41" s="26">
        <f t="shared" si="8"/>
        <v>0</v>
      </c>
      <c r="AG41" s="26">
        <f t="shared" si="9"/>
        <v>0</v>
      </c>
      <c r="AH41" s="26">
        <f t="shared" si="10"/>
        <v>0</v>
      </c>
      <c r="AI41" s="24"/>
      <c r="AJ41" s="24"/>
      <c r="AK41" s="24"/>
      <c r="AL41" s="24"/>
      <c r="AM41" s="24"/>
      <c r="AN41" s="23"/>
      <c r="AO41" s="24"/>
      <c r="AP41" s="24"/>
      <c r="AQ41" s="26">
        <f t="shared" si="12"/>
        <v>2156.8218749999996</v>
      </c>
      <c r="AR41" s="26">
        <f>K41*30%</f>
        <v>18634.941</v>
      </c>
      <c r="AS41" s="26">
        <f t="shared" si="13"/>
        <v>42359.981625</v>
      </c>
      <c r="AT41" s="106"/>
      <c r="BE41" s="103"/>
      <c r="BF41" s="103"/>
      <c r="BG41" s="103"/>
      <c r="BH41" s="103"/>
      <c r="BI41" s="103"/>
      <c r="BJ41" s="103"/>
      <c r="BK41" s="103"/>
      <c r="BL41" s="103"/>
      <c r="BM41" s="104"/>
      <c r="BN41" s="23"/>
      <c r="BO41" s="23"/>
      <c r="BP41" s="23"/>
      <c r="BQ41" s="23"/>
    </row>
    <row r="42" spans="1:64" s="28" customFormat="1" ht="10.5" customHeight="1">
      <c r="A42" s="24">
        <v>20</v>
      </c>
      <c r="B42" s="24" t="s">
        <v>70</v>
      </c>
      <c r="C42" s="25" t="s">
        <v>40</v>
      </c>
      <c r="D42" s="24"/>
      <c r="E42" s="24" t="s">
        <v>217</v>
      </c>
      <c r="F42" s="24" t="s">
        <v>69</v>
      </c>
      <c r="G42" s="24" t="s">
        <v>86</v>
      </c>
      <c r="H42" s="34">
        <f>(1/18)*L42</f>
        <v>0.4444444444444444</v>
      </c>
      <c r="I42" s="26">
        <v>17697</v>
      </c>
      <c r="J42" s="34">
        <v>3.08</v>
      </c>
      <c r="K42" s="23">
        <f t="shared" si="0"/>
        <v>54506.76</v>
      </c>
      <c r="L42" s="26">
        <v>8</v>
      </c>
      <c r="M42" s="26">
        <v>18</v>
      </c>
      <c r="N42" s="26"/>
      <c r="O42" s="26">
        <v>6</v>
      </c>
      <c r="P42" s="26">
        <v>2</v>
      </c>
      <c r="Q42" s="92"/>
      <c r="R42" s="93"/>
      <c r="S42" s="92">
        <f>(K42/M42)*P42</f>
        <v>6056.306666666667</v>
      </c>
      <c r="T42" s="94">
        <f t="shared" si="4"/>
        <v>1514.0766666666668</v>
      </c>
      <c r="U42" s="94">
        <v>4</v>
      </c>
      <c r="V42" s="94">
        <f t="shared" si="11"/>
        <v>1573.0666666666666</v>
      </c>
      <c r="W42" s="26"/>
      <c r="X42" s="23"/>
      <c r="Y42" s="26"/>
      <c r="Z42" s="23"/>
      <c r="AA42" s="26"/>
      <c r="AB42" s="23"/>
      <c r="AC42" s="26"/>
      <c r="AD42" s="26"/>
      <c r="AE42" s="26"/>
      <c r="AF42" s="26"/>
      <c r="AG42" s="26"/>
      <c r="AH42" s="26"/>
      <c r="AI42" s="23"/>
      <c r="AJ42" s="23"/>
      <c r="AK42" s="23"/>
      <c r="AL42" s="23"/>
      <c r="AM42" s="23"/>
      <c r="AN42" s="23"/>
      <c r="AO42" s="23"/>
      <c r="AP42" s="23"/>
      <c r="AQ42" s="26">
        <f>(Q42+R42+S42+T42)*10%</f>
        <v>757.0383333333334</v>
      </c>
      <c r="AR42" s="26"/>
      <c r="AS42" s="26">
        <f t="shared" si="13"/>
        <v>9900.488333333335</v>
      </c>
      <c r="AT42" s="10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7"/>
      <c r="BJ42" s="96"/>
      <c r="BK42" s="97"/>
      <c r="BL42" s="97"/>
    </row>
    <row r="43" spans="1:69" s="28" customFormat="1" ht="9" customHeight="1">
      <c r="A43" s="24"/>
      <c r="B43" s="24" t="s">
        <v>45</v>
      </c>
      <c r="C43" s="24" t="s">
        <v>56</v>
      </c>
      <c r="D43" s="24"/>
      <c r="E43" s="24" t="s">
        <v>217</v>
      </c>
      <c r="F43" s="24" t="s">
        <v>69</v>
      </c>
      <c r="G43" s="24" t="s">
        <v>86</v>
      </c>
      <c r="H43" s="34">
        <f t="shared" si="14"/>
        <v>0.611111111111111</v>
      </c>
      <c r="I43" s="23">
        <v>17697</v>
      </c>
      <c r="J43" s="34">
        <v>3.08</v>
      </c>
      <c r="K43" s="23">
        <f>I43*J43</f>
        <v>54506.76</v>
      </c>
      <c r="L43" s="26">
        <v>11</v>
      </c>
      <c r="M43" s="24">
        <v>18</v>
      </c>
      <c r="N43" s="24">
        <v>2</v>
      </c>
      <c r="O43" s="23">
        <v>5</v>
      </c>
      <c r="P43" s="23">
        <v>4</v>
      </c>
      <c r="Q43" s="92">
        <f t="shared" si="1"/>
        <v>6056.306666666667</v>
      </c>
      <c r="R43" s="93">
        <f t="shared" si="2"/>
        <v>15140.766666666668</v>
      </c>
      <c r="S43" s="92">
        <f t="shared" si="3"/>
        <v>12112.613333333335</v>
      </c>
      <c r="T43" s="94">
        <f t="shared" si="4"/>
        <v>8327.421666666667</v>
      </c>
      <c r="U43" s="94">
        <v>4</v>
      </c>
      <c r="V43" s="94">
        <f t="shared" si="11"/>
        <v>1573.0666666666666</v>
      </c>
      <c r="W43" s="24"/>
      <c r="X43" s="24"/>
      <c r="Y43" s="24"/>
      <c r="Z43" s="24"/>
      <c r="AA43" s="24"/>
      <c r="AB43" s="24"/>
      <c r="AC43" s="26">
        <f t="shared" si="5"/>
        <v>0</v>
      </c>
      <c r="AD43" s="26">
        <f t="shared" si="6"/>
        <v>0</v>
      </c>
      <c r="AE43" s="26">
        <f t="shared" si="7"/>
        <v>0</v>
      </c>
      <c r="AF43" s="26">
        <f t="shared" si="8"/>
        <v>0</v>
      </c>
      <c r="AG43" s="26">
        <f t="shared" si="9"/>
        <v>0</v>
      </c>
      <c r="AH43" s="26"/>
      <c r="AI43" s="24"/>
      <c r="AJ43" s="24"/>
      <c r="AK43" s="24"/>
      <c r="AL43" s="24"/>
      <c r="AM43" s="24"/>
      <c r="AN43" s="24"/>
      <c r="AO43" s="24"/>
      <c r="AP43" s="24"/>
      <c r="AQ43" s="26">
        <f>(Q43+R43+S43+T43)*10%</f>
        <v>4163.7108333333335</v>
      </c>
      <c r="AR43" s="26"/>
      <c r="AS43" s="26">
        <f t="shared" si="13"/>
        <v>47373.885833333334</v>
      </c>
      <c r="AT43" s="106"/>
      <c r="BE43" s="103"/>
      <c r="BF43" s="103"/>
      <c r="BG43" s="103"/>
      <c r="BH43" s="103"/>
      <c r="BI43" s="103"/>
      <c r="BJ43" s="103"/>
      <c r="BK43" s="103"/>
      <c r="BL43" s="103"/>
      <c r="BM43" s="104"/>
      <c r="BN43" s="23"/>
      <c r="BO43" s="23"/>
      <c r="BP43" s="23"/>
      <c r="BQ43" s="23"/>
    </row>
    <row r="44" spans="1:69" s="105" customFormat="1" ht="11.25" customHeight="1">
      <c r="A44" s="35"/>
      <c r="B44" s="35"/>
      <c r="C44" s="35"/>
      <c r="D44" s="35"/>
      <c r="E44" s="35"/>
      <c r="F44" s="35"/>
      <c r="G44" s="35"/>
      <c r="H44" s="86">
        <f>SUM(H16:H43)</f>
        <v>21.494444444444444</v>
      </c>
      <c r="I44" s="35"/>
      <c r="J44" s="36" t="s">
        <v>166</v>
      </c>
      <c r="K44" s="37"/>
      <c r="L44" s="38">
        <f>SUM(L16:L43)</f>
        <v>404</v>
      </c>
      <c r="M44" s="35"/>
      <c r="N44" s="38">
        <f>SUM(N16:N43)</f>
        <v>136</v>
      </c>
      <c r="O44" s="38">
        <f aca="true" t="shared" si="15" ref="O44:AS44">SUM(O16:O43)</f>
        <v>192</v>
      </c>
      <c r="P44" s="38">
        <f t="shared" si="15"/>
        <v>79</v>
      </c>
      <c r="Q44" s="38">
        <f t="shared" si="15"/>
        <v>557042.5699999997</v>
      </c>
      <c r="R44" s="38">
        <f t="shared" si="15"/>
        <v>709807.006666667</v>
      </c>
      <c r="S44" s="38">
        <f t="shared" si="15"/>
        <v>296405.08666666667</v>
      </c>
      <c r="T44" s="38">
        <f t="shared" si="15"/>
        <v>390813.66583333333</v>
      </c>
      <c r="U44" s="38">
        <f t="shared" si="15"/>
        <v>208</v>
      </c>
      <c r="V44" s="38">
        <f t="shared" si="15"/>
        <v>81799.46666666666</v>
      </c>
      <c r="W44" s="38">
        <f t="shared" si="15"/>
        <v>34</v>
      </c>
      <c r="X44" s="38">
        <f t="shared" si="15"/>
        <v>92</v>
      </c>
      <c r="Y44" s="38">
        <f t="shared" si="15"/>
        <v>75</v>
      </c>
      <c r="Z44" s="38">
        <f t="shared" si="15"/>
        <v>35</v>
      </c>
      <c r="AA44" s="38">
        <f t="shared" si="15"/>
        <v>35</v>
      </c>
      <c r="AB44" s="38">
        <f t="shared" si="15"/>
        <v>0</v>
      </c>
      <c r="AC44" s="38">
        <f t="shared" si="15"/>
        <v>2654.5499999999993</v>
      </c>
      <c r="AD44" s="38">
        <f t="shared" si="15"/>
        <v>16910.466666666664</v>
      </c>
      <c r="AE44" s="38">
        <f t="shared" si="15"/>
        <v>7373.749999999998</v>
      </c>
      <c r="AF44" s="38">
        <f t="shared" si="15"/>
        <v>6882.166666666666</v>
      </c>
      <c r="AG44" s="38">
        <f t="shared" si="15"/>
        <v>3441.083333333333</v>
      </c>
      <c r="AH44" s="38">
        <f t="shared" si="15"/>
        <v>0</v>
      </c>
      <c r="AI44" s="38">
        <f t="shared" si="15"/>
        <v>2212</v>
      </c>
      <c r="AJ44" s="38">
        <f t="shared" si="15"/>
        <v>17696</v>
      </c>
      <c r="AK44" s="38">
        <f t="shared" si="15"/>
        <v>10620</v>
      </c>
      <c r="AL44" s="38">
        <f t="shared" si="15"/>
        <v>5309</v>
      </c>
      <c r="AM44" s="38">
        <f t="shared" si="15"/>
        <v>5310</v>
      </c>
      <c r="AN44" s="38">
        <f t="shared" si="15"/>
        <v>0</v>
      </c>
      <c r="AO44" s="38">
        <f t="shared" si="15"/>
        <v>3539</v>
      </c>
      <c r="AP44" s="38">
        <f t="shared" si="15"/>
        <v>24773</v>
      </c>
      <c r="AQ44" s="38">
        <f t="shared" si="15"/>
        <v>195406.83291666667</v>
      </c>
      <c r="AR44" s="38">
        <f t="shared" si="15"/>
        <v>39446.613</v>
      </c>
      <c r="AS44" s="38">
        <f t="shared" si="15"/>
        <v>2377442.2584166666</v>
      </c>
      <c r="AT44" s="107"/>
      <c r="BE44" s="37"/>
      <c r="BF44" s="37"/>
      <c r="BG44" s="37"/>
      <c r="BH44" s="37"/>
      <c r="BI44" s="37"/>
      <c r="BJ44" s="37"/>
      <c r="BK44" s="37"/>
      <c r="BL44" s="37"/>
      <c r="BM44" s="79"/>
      <c r="BN44" s="80"/>
      <c r="BO44" s="80"/>
      <c r="BP44" s="80"/>
      <c r="BQ44" s="80"/>
    </row>
    <row r="45" spans="1:69" s="40" customFormat="1" ht="19.5" customHeight="1">
      <c r="A45" s="22"/>
      <c r="B45" s="4"/>
      <c r="C45" s="4"/>
      <c r="D45" s="122" t="s">
        <v>128</v>
      </c>
      <c r="E45" s="4"/>
      <c r="F45" s="4"/>
      <c r="G45" s="4"/>
      <c r="H45" s="87"/>
      <c r="I45" s="4"/>
      <c r="J45" s="64"/>
      <c r="K45" s="65"/>
      <c r="L45" s="68" t="s">
        <v>187</v>
      </c>
      <c r="M45" s="4"/>
      <c r="N45" s="66"/>
      <c r="O45" s="66"/>
      <c r="P45" s="66"/>
      <c r="Q45" s="67"/>
      <c r="R45" s="67"/>
      <c r="S45" s="67"/>
      <c r="T45" s="66"/>
      <c r="U45" s="66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6"/>
      <c r="AR45" s="66"/>
      <c r="AS45" s="66"/>
      <c r="AT45" s="2"/>
      <c r="BE45" s="33"/>
      <c r="BF45" s="33"/>
      <c r="BG45" s="33"/>
      <c r="BH45" s="33"/>
      <c r="BI45" s="33"/>
      <c r="BJ45" s="33"/>
      <c r="BK45" s="33"/>
      <c r="BL45" s="33"/>
      <c r="BM45" s="5"/>
      <c r="BN45" s="6"/>
      <c r="BO45" s="6"/>
      <c r="BP45" s="6"/>
      <c r="BQ45" s="6"/>
    </row>
    <row r="46" spans="1:69" ht="20.25" customHeight="1">
      <c r="A46" s="2"/>
      <c r="B46" s="2"/>
      <c r="C46" s="21"/>
      <c r="D46" s="44" t="s">
        <v>50</v>
      </c>
      <c r="E46" s="44"/>
      <c r="F46" s="44"/>
      <c r="G46" s="44"/>
      <c r="I46" s="46"/>
      <c r="J46" s="46"/>
      <c r="K46" s="88" t="s">
        <v>90</v>
      </c>
      <c r="L46" s="21"/>
      <c r="M46" s="21"/>
      <c r="N46" s="2"/>
      <c r="O46" s="82"/>
      <c r="P46" s="8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BE46" s="33"/>
      <c r="BF46" s="33"/>
      <c r="BG46" s="33"/>
      <c r="BH46" s="33"/>
      <c r="BI46" s="33"/>
      <c r="BJ46" s="33"/>
      <c r="BK46" s="33"/>
      <c r="BL46" s="33"/>
      <c r="BM46" s="5"/>
      <c r="BN46" s="6"/>
      <c r="BO46" s="6"/>
      <c r="BP46" s="6"/>
      <c r="BQ46" s="6"/>
    </row>
    <row r="47" spans="1:69" ht="20.25" customHeight="1">
      <c r="A47" s="2"/>
      <c r="B47" s="2"/>
      <c r="C47" s="21"/>
      <c r="D47" s="44" t="s">
        <v>51</v>
      </c>
      <c r="E47" s="44"/>
      <c r="F47" s="44"/>
      <c r="G47" s="44"/>
      <c r="I47" s="45"/>
      <c r="J47" s="45"/>
      <c r="K47" s="89" t="s">
        <v>163</v>
      </c>
      <c r="L47" s="21"/>
      <c r="M47" s="21"/>
      <c r="N47" s="2"/>
      <c r="O47" s="82"/>
      <c r="P47" s="8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BE47" s="125" t="s">
        <v>7</v>
      </c>
      <c r="BF47" s="125"/>
      <c r="BG47" s="125"/>
      <c r="BH47" s="125"/>
      <c r="BI47" s="125"/>
      <c r="BJ47" s="125"/>
      <c r="BK47" s="125"/>
      <c r="BL47" s="125"/>
      <c r="BM47" s="5">
        <v>12</v>
      </c>
      <c r="BN47" s="6">
        <v>64</v>
      </c>
      <c r="BO47" s="6">
        <v>63</v>
      </c>
      <c r="BP47" s="6">
        <v>20</v>
      </c>
      <c r="BQ47" s="6">
        <v>159</v>
      </c>
    </row>
    <row r="48" spans="1:69" ht="9.75" customHeight="1">
      <c r="A48" s="2"/>
      <c r="B48" s="2"/>
      <c r="C48" s="2"/>
      <c r="D48" s="29"/>
      <c r="E48" s="29"/>
      <c r="F48" s="29"/>
      <c r="G48" s="29"/>
      <c r="H48" s="90"/>
      <c r="I48" s="32"/>
      <c r="J48" s="32"/>
      <c r="K48" s="21"/>
      <c r="L48" s="21"/>
      <c r="M48" s="2"/>
      <c r="N48" s="2"/>
      <c r="O48" s="82"/>
      <c r="P48" s="8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BE48" s="125" t="s">
        <v>8</v>
      </c>
      <c r="BF48" s="125"/>
      <c r="BG48" s="125"/>
      <c r="BH48" s="125"/>
      <c r="BI48" s="125"/>
      <c r="BJ48" s="125"/>
      <c r="BK48" s="125"/>
      <c r="BL48" s="125"/>
      <c r="BM48" s="5"/>
      <c r="BN48" s="6">
        <v>110</v>
      </c>
      <c r="BO48" s="6">
        <v>183</v>
      </c>
      <c r="BP48" s="6">
        <v>81</v>
      </c>
      <c r="BQ48" s="6">
        <v>374</v>
      </c>
    </row>
    <row r="49" spans="1:69" ht="9.75" customHeight="1">
      <c r="A49" s="2"/>
      <c r="B49" s="2"/>
      <c r="C49" s="2"/>
      <c r="D49" s="29"/>
      <c r="E49" s="29"/>
      <c r="F49" s="29"/>
      <c r="G49" s="29"/>
      <c r="H49" s="91"/>
      <c r="I49" s="31"/>
      <c r="J49" s="31"/>
      <c r="K49" s="21"/>
      <c r="L49" s="2"/>
      <c r="M49" s="2"/>
      <c r="N49" s="2"/>
      <c r="O49" s="82"/>
      <c r="P49" s="8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BE49" s="125" t="s">
        <v>10</v>
      </c>
      <c r="BF49" s="125"/>
      <c r="BG49" s="125"/>
      <c r="BH49" s="125"/>
      <c r="BI49" s="125"/>
      <c r="BJ49" s="125"/>
      <c r="BK49" s="125"/>
      <c r="BL49" s="125"/>
      <c r="BM49" s="5"/>
      <c r="BN49" s="6">
        <v>107</v>
      </c>
      <c r="BO49" s="6">
        <v>173</v>
      </c>
      <c r="BP49" s="6">
        <v>76</v>
      </c>
      <c r="BQ49" s="6">
        <v>356</v>
      </c>
    </row>
    <row r="50" spans="1:45" ht="12.75">
      <c r="A50" s="2"/>
      <c r="B50" s="2"/>
      <c r="C50" s="2"/>
      <c r="D50" s="29"/>
      <c r="E50" s="29"/>
      <c r="F50" s="29"/>
      <c r="G50" s="29"/>
      <c r="H50" s="91"/>
      <c r="I50" s="31"/>
      <c r="J50" s="31"/>
      <c r="K50" s="2"/>
      <c r="L50" s="2"/>
      <c r="M50" s="2"/>
      <c r="N50" s="2"/>
      <c r="O50" s="82"/>
      <c r="P50" s="8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 s="1"/>
      <c r="B51" s="1"/>
      <c r="C51" s="1"/>
      <c r="D51" s="1"/>
      <c r="E51" s="1"/>
      <c r="F51" s="1"/>
      <c r="G51" s="1"/>
      <c r="H51" s="27"/>
      <c r="I51" s="1"/>
      <c r="J51" s="1"/>
      <c r="K51" s="1"/>
      <c r="L51" s="1"/>
      <c r="M51" s="1"/>
      <c r="N51" s="1"/>
      <c r="O51" s="83"/>
      <c r="P51" s="8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</sheetData>
  <sheetProtection/>
  <mergeCells count="45">
    <mergeCell ref="AG1:AN1"/>
    <mergeCell ref="AG2:AN2"/>
    <mergeCell ref="AG3:AN3"/>
    <mergeCell ref="AG4:AN4"/>
    <mergeCell ref="AG5:AN5"/>
    <mergeCell ref="AG6:AN6"/>
    <mergeCell ref="AG7:AN7"/>
    <mergeCell ref="AG8:AN8"/>
    <mergeCell ref="AG9:AN9"/>
    <mergeCell ref="AG10:AN10"/>
    <mergeCell ref="AG12:AN12"/>
    <mergeCell ref="G13:G15"/>
    <mergeCell ref="H13:H15"/>
    <mergeCell ref="I13:I15"/>
    <mergeCell ref="J13:J15"/>
    <mergeCell ref="K13:K15"/>
    <mergeCell ref="Q13:S13"/>
    <mergeCell ref="U13:U15"/>
    <mergeCell ref="V13:V15"/>
    <mergeCell ref="W13:AB13"/>
    <mergeCell ref="AI13:AN13"/>
    <mergeCell ref="S14:S15"/>
    <mergeCell ref="W14:X14"/>
    <mergeCell ref="Y14:Z14"/>
    <mergeCell ref="AA14:AB14"/>
    <mergeCell ref="AO13:AO15"/>
    <mergeCell ref="AP13:AP15"/>
    <mergeCell ref="AQ13:AQ15"/>
    <mergeCell ref="AR13:AR15"/>
    <mergeCell ref="AS13:AS15"/>
    <mergeCell ref="N14:N15"/>
    <mergeCell ref="O14:O15"/>
    <mergeCell ref="P14:P15"/>
    <mergeCell ref="Q14:Q15"/>
    <mergeCell ref="R14:R15"/>
    <mergeCell ref="BE48:BL48"/>
    <mergeCell ref="BE49:BL49"/>
    <mergeCell ref="BE40:BL40"/>
    <mergeCell ref="BE47:BL47"/>
    <mergeCell ref="AC14:AD14"/>
    <mergeCell ref="AE14:AF14"/>
    <mergeCell ref="AG14:AH14"/>
    <mergeCell ref="AI14:AJ14"/>
    <mergeCell ref="AK14:AL14"/>
    <mergeCell ref="AM14:AN14"/>
  </mergeCells>
  <printOptions/>
  <pageMargins left="0.7874015748031497" right="0.3937007874015748" top="0.984251968503937" bottom="0.3937007874015748" header="1.1023622047244095" footer="0.5118110236220472"/>
  <pageSetup horizontalDpi="600" verticalDpi="600" orientation="landscape" paperSize="9" scale="87" r:id="rId1"/>
  <colBreaks count="1" manualBreakCount="1">
    <brk id="26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98" zoomScaleSheetLayoutView="98" zoomScalePageLayoutView="0" workbookViewId="0" topLeftCell="A2">
      <selection activeCell="B2" sqref="B1:B16384"/>
    </sheetView>
  </sheetViews>
  <sheetFormatPr defaultColWidth="9.140625" defaultRowHeight="12.75"/>
  <cols>
    <col min="1" max="1" width="4.57421875" style="30" customWidth="1"/>
    <col min="2" max="2" width="11.28125" style="30" customWidth="1"/>
    <col min="3" max="3" width="10.421875" style="30" customWidth="1"/>
    <col min="4" max="4" width="7.8515625" style="30" customWidth="1"/>
    <col min="5" max="5" width="6.57421875" style="30" hidden="1" customWidth="1"/>
    <col min="6" max="6" width="7.7109375" style="30" customWidth="1"/>
    <col min="7" max="7" width="6.00390625" style="30" customWidth="1"/>
    <col min="8" max="8" width="8.00390625" style="30" customWidth="1"/>
    <col min="9" max="9" width="7.00390625" style="30" customWidth="1"/>
    <col min="10" max="10" width="6.28125" style="30" customWidth="1"/>
    <col min="11" max="11" width="9.140625" style="30" customWidth="1"/>
    <col min="12" max="12" width="10.28125" style="30" customWidth="1"/>
    <col min="13" max="13" width="9.00390625" style="30" customWidth="1"/>
    <col min="14" max="16384" width="9.140625" style="30" customWidth="1"/>
  </cols>
  <sheetData>
    <row r="1" spans="1:14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/>
      <c r="B5" s="41"/>
      <c r="C5" s="41"/>
      <c r="D5" s="44" t="s">
        <v>119</v>
      </c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/>
      <c r="B7" s="41"/>
      <c r="C7" s="41"/>
      <c r="D7" s="41" t="s">
        <v>139</v>
      </c>
      <c r="E7" s="41" t="s">
        <v>92</v>
      </c>
      <c r="F7" s="41"/>
      <c r="G7" s="41"/>
      <c r="H7" s="41"/>
      <c r="I7" s="41"/>
      <c r="J7" s="41"/>
      <c r="K7" s="41"/>
      <c r="L7" s="41"/>
      <c r="M7" s="41"/>
      <c r="N7" s="41"/>
    </row>
    <row r="8" spans="1:14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2.75">
      <c r="A9" s="41"/>
      <c r="B9" s="41"/>
      <c r="C9" s="41"/>
      <c r="D9" s="41" t="s">
        <v>170</v>
      </c>
      <c r="E9" s="41" t="s">
        <v>120</v>
      </c>
      <c r="F9" s="41"/>
      <c r="G9" s="41"/>
      <c r="H9" s="41"/>
      <c r="I9" s="41"/>
      <c r="J9" s="41"/>
      <c r="K9" s="41"/>
      <c r="L9" s="41"/>
      <c r="M9" s="41"/>
      <c r="N9" s="41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41"/>
      <c r="B11" s="41"/>
      <c r="C11" s="41"/>
      <c r="D11" s="41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117" customFormat="1" ht="12.75">
      <c r="A13" s="114" t="s">
        <v>11</v>
      </c>
      <c r="B13" s="114" t="s">
        <v>121</v>
      </c>
      <c r="C13" s="114" t="s">
        <v>122</v>
      </c>
      <c r="D13" s="114" t="s">
        <v>24</v>
      </c>
      <c r="E13" s="114" t="s">
        <v>94</v>
      </c>
      <c r="F13" s="155" t="s">
        <v>82</v>
      </c>
      <c r="G13" s="114" t="s">
        <v>16</v>
      </c>
      <c r="H13" s="149" t="s">
        <v>161</v>
      </c>
      <c r="I13" s="114" t="s">
        <v>95</v>
      </c>
      <c r="J13" s="114" t="s">
        <v>123</v>
      </c>
      <c r="K13" s="114" t="s">
        <v>98</v>
      </c>
      <c r="L13" s="153" t="s">
        <v>124</v>
      </c>
      <c r="M13" s="149" t="s">
        <v>140</v>
      </c>
      <c r="N13" s="114" t="s">
        <v>125</v>
      </c>
    </row>
    <row r="14" spans="1:14" s="117" customFormat="1" ht="12.75">
      <c r="A14" s="120" t="s">
        <v>23</v>
      </c>
      <c r="B14" s="120" t="s">
        <v>102</v>
      </c>
      <c r="C14" s="120" t="s">
        <v>108</v>
      </c>
      <c r="D14" s="120"/>
      <c r="E14" s="120" t="s">
        <v>109</v>
      </c>
      <c r="F14" s="156"/>
      <c r="G14" s="120"/>
      <c r="H14" s="150"/>
      <c r="I14" s="120"/>
      <c r="J14" s="120"/>
      <c r="K14" s="120" t="s">
        <v>126</v>
      </c>
      <c r="L14" s="154"/>
      <c r="M14" s="150"/>
      <c r="N14" s="120" t="s">
        <v>127</v>
      </c>
    </row>
    <row r="15" spans="1:14" ht="12.75">
      <c r="A15" s="47">
        <v>1</v>
      </c>
      <c r="B15" s="55" t="s">
        <v>128</v>
      </c>
      <c r="C15" s="47" t="s">
        <v>40</v>
      </c>
      <c r="D15" s="48" t="s">
        <v>171</v>
      </c>
      <c r="E15" s="47"/>
      <c r="F15" s="49" t="s">
        <v>141</v>
      </c>
      <c r="G15" s="47">
        <v>17697</v>
      </c>
      <c r="H15" s="49">
        <v>5.91</v>
      </c>
      <c r="I15" s="50">
        <f>G15*H15</f>
        <v>104589.27</v>
      </c>
      <c r="J15" s="49">
        <v>1</v>
      </c>
      <c r="K15" s="50">
        <f>J15*I15</f>
        <v>104589.27</v>
      </c>
      <c r="L15" s="50">
        <f>K15*0.25</f>
        <v>26147.3175</v>
      </c>
      <c r="M15" s="50">
        <f>(L15+K15)*0.1</f>
        <v>13073.658750000002</v>
      </c>
      <c r="N15" s="50">
        <f>M15+L15+K15</f>
        <v>143810.24625000003</v>
      </c>
    </row>
    <row r="16" spans="1:14" ht="12.75">
      <c r="A16" s="47">
        <v>2</v>
      </c>
      <c r="B16" s="55" t="s">
        <v>129</v>
      </c>
      <c r="C16" s="47" t="s">
        <v>130</v>
      </c>
      <c r="D16" s="48" t="s">
        <v>199</v>
      </c>
      <c r="E16" s="47"/>
      <c r="F16" s="49" t="s">
        <v>142</v>
      </c>
      <c r="G16" s="47">
        <v>17697</v>
      </c>
      <c r="H16" s="49">
        <v>5.62</v>
      </c>
      <c r="I16" s="50">
        <f aca="true" t="shared" si="0" ref="I16:I21">G16*H16</f>
        <v>99457.14</v>
      </c>
      <c r="J16" s="49">
        <v>1</v>
      </c>
      <c r="K16" s="50">
        <f aca="true" t="shared" si="1" ref="K16:K21">J16*I16</f>
        <v>99457.14</v>
      </c>
      <c r="L16" s="50">
        <f>K16*0.25</f>
        <v>24864.285</v>
      </c>
      <c r="M16" s="50">
        <f aca="true" t="shared" si="2" ref="M16:M21">(L16+K16)*0.1</f>
        <v>12432.142500000002</v>
      </c>
      <c r="N16" s="50">
        <f aca="true" t="shared" si="3" ref="N16:N21">M16+L16+K16</f>
        <v>136753.5675</v>
      </c>
    </row>
    <row r="17" spans="1:14" ht="12.75">
      <c r="A17" s="47">
        <v>3</v>
      </c>
      <c r="B17" s="55" t="s">
        <v>131</v>
      </c>
      <c r="C17" s="47" t="s">
        <v>132</v>
      </c>
      <c r="D17" s="48" t="s">
        <v>171</v>
      </c>
      <c r="E17" s="47"/>
      <c r="F17" s="49" t="s">
        <v>142</v>
      </c>
      <c r="G17" s="47">
        <v>17697</v>
      </c>
      <c r="H17" s="49">
        <v>5.62</v>
      </c>
      <c r="I17" s="50">
        <f t="shared" si="0"/>
        <v>99457.14</v>
      </c>
      <c r="J17" s="49">
        <v>1</v>
      </c>
      <c r="K17" s="50">
        <f t="shared" si="1"/>
        <v>99457.14</v>
      </c>
      <c r="L17" s="50">
        <f>K17*0.25</f>
        <v>24864.285</v>
      </c>
      <c r="M17" s="50">
        <f t="shared" si="2"/>
        <v>12432.142500000002</v>
      </c>
      <c r="N17" s="50">
        <f t="shared" si="3"/>
        <v>136753.5675</v>
      </c>
    </row>
    <row r="18" spans="1:14" ht="12.75">
      <c r="A18" s="47">
        <v>4</v>
      </c>
      <c r="B18" s="55" t="s">
        <v>133</v>
      </c>
      <c r="C18" s="47" t="s">
        <v>40</v>
      </c>
      <c r="D18" s="48" t="s">
        <v>211</v>
      </c>
      <c r="E18" s="47"/>
      <c r="F18" s="112" t="s">
        <v>143</v>
      </c>
      <c r="G18" s="47">
        <v>17697</v>
      </c>
      <c r="H18" s="49">
        <v>4.61</v>
      </c>
      <c r="I18" s="50">
        <f t="shared" si="0"/>
        <v>81583.17000000001</v>
      </c>
      <c r="J18" s="49">
        <v>1</v>
      </c>
      <c r="K18" s="50">
        <f t="shared" si="1"/>
        <v>81583.17000000001</v>
      </c>
      <c r="L18" s="50"/>
      <c r="M18" s="50">
        <f t="shared" si="2"/>
        <v>8158.317000000002</v>
      </c>
      <c r="N18" s="50">
        <f t="shared" si="3"/>
        <v>89741.48700000001</v>
      </c>
    </row>
    <row r="19" spans="1:14" ht="12.75">
      <c r="A19" s="47">
        <v>5</v>
      </c>
      <c r="B19" s="55" t="s">
        <v>134</v>
      </c>
      <c r="C19" s="47" t="s">
        <v>135</v>
      </c>
      <c r="D19" s="48" t="s">
        <v>200</v>
      </c>
      <c r="E19" s="47"/>
      <c r="F19" s="112" t="s">
        <v>144</v>
      </c>
      <c r="G19" s="47">
        <v>17697</v>
      </c>
      <c r="H19" s="49">
        <v>3.65</v>
      </c>
      <c r="I19" s="50">
        <f t="shared" si="0"/>
        <v>64594.049999999996</v>
      </c>
      <c r="J19" s="49">
        <v>1</v>
      </c>
      <c r="K19" s="50">
        <f t="shared" si="1"/>
        <v>64594.049999999996</v>
      </c>
      <c r="L19" s="50"/>
      <c r="M19" s="50">
        <f t="shared" si="2"/>
        <v>6459.405</v>
      </c>
      <c r="N19" s="50">
        <f t="shared" si="3"/>
        <v>71053.455</v>
      </c>
    </row>
    <row r="20" spans="1:14" ht="12.75">
      <c r="A20" s="47">
        <v>6</v>
      </c>
      <c r="B20" s="55" t="s">
        <v>136</v>
      </c>
      <c r="C20" s="47" t="s">
        <v>135</v>
      </c>
      <c r="D20" s="48" t="s">
        <v>195</v>
      </c>
      <c r="E20" s="47"/>
      <c r="F20" s="112" t="s">
        <v>145</v>
      </c>
      <c r="G20" s="47">
        <v>17697</v>
      </c>
      <c r="H20" s="49">
        <v>2.94</v>
      </c>
      <c r="I20" s="50">
        <f t="shared" si="0"/>
        <v>52029.18</v>
      </c>
      <c r="J20" s="49">
        <v>0.5</v>
      </c>
      <c r="K20" s="50">
        <f t="shared" si="1"/>
        <v>26014.59</v>
      </c>
      <c r="L20" s="50"/>
      <c r="M20" s="50">
        <f t="shared" si="2"/>
        <v>2601.4590000000003</v>
      </c>
      <c r="N20" s="50">
        <f t="shared" si="3"/>
        <v>28616.049</v>
      </c>
    </row>
    <row r="21" spans="1:14" ht="12.75">
      <c r="A21" s="47">
        <v>7</v>
      </c>
      <c r="B21" s="47" t="s">
        <v>213</v>
      </c>
      <c r="C21" s="47" t="s">
        <v>135</v>
      </c>
      <c r="D21" s="48" t="s">
        <v>172</v>
      </c>
      <c r="E21" s="47"/>
      <c r="F21" s="112" t="s">
        <v>146</v>
      </c>
      <c r="G21" s="47">
        <v>17697</v>
      </c>
      <c r="H21" s="49">
        <v>3.29</v>
      </c>
      <c r="I21" s="50">
        <f t="shared" si="0"/>
        <v>58223.13</v>
      </c>
      <c r="J21" s="49">
        <v>0.5</v>
      </c>
      <c r="K21" s="50">
        <f t="shared" si="1"/>
        <v>29111.565</v>
      </c>
      <c r="L21" s="50"/>
      <c r="M21" s="50">
        <f t="shared" si="2"/>
        <v>2911.1565</v>
      </c>
      <c r="N21" s="50">
        <f t="shared" si="3"/>
        <v>32022.7215</v>
      </c>
    </row>
    <row r="22" spans="1:14" ht="12.75">
      <c r="A22" s="47"/>
      <c r="B22" s="47"/>
      <c r="C22" s="47"/>
      <c r="D22" s="47"/>
      <c r="E22" s="47"/>
      <c r="F22" s="47"/>
      <c r="G22" s="47"/>
      <c r="H22" s="58"/>
      <c r="I22" s="59">
        <f aca="true" t="shared" si="4" ref="I22:N22">SUM(I15:I21)</f>
        <v>559933.08</v>
      </c>
      <c r="J22" s="59">
        <f t="shared" si="4"/>
        <v>6</v>
      </c>
      <c r="K22" s="59">
        <f t="shared" si="4"/>
        <v>504806.925</v>
      </c>
      <c r="L22" s="59">
        <f t="shared" si="4"/>
        <v>75875.8875</v>
      </c>
      <c r="M22" s="59">
        <f t="shared" si="4"/>
        <v>58068.28125000001</v>
      </c>
      <c r="N22" s="59">
        <f t="shared" si="4"/>
        <v>638751.09375</v>
      </c>
    </row>
    <row r="23" spans="1:14" ht="12.75">
      <c r="A23" s="51"/>
      <c r="B23" s="51"/>
      <c r="C23" s="51"/>
      <c r="D23" s="51"/>
      <c r="E23" s="51"/>
      <c r="F23" s="51"/>
      <c r="G23" s="51"/>
      <c r="H23" s="51"/>
      <c r="I23" s="51"/>
      <c r="J23" s="52"/>
      <c r="K23" s="51"/>
      <c r="L23" s="51"/>
      <c r="M23" s="51"/>
      <c r="N23" s="51"/>
    </row>
    <row r="24" spans="1:14" ht="12.75">
      <c r="A24" s="51"/>
      <c r="B24" s="53" t="s">
        <v>137</v>
      </c>
      <c r="C24" s="51"/>
      <c r="D24" s="51"/>
      <c r="E24" s="151"/>
      <c r="F24" s="151"/>
      <c r="G24" s="53" t="s">
        <v>147</v>
      </c>
      <c r="H24" s="53"/>
      <c r="I24" s="51"/>
      <c r="J24" s="52"/>
      <c r="K24" s="51"/>
      <c r="L24" s="51"/>
      <c r="M24" s="51"/>
      <c r="N24" s="51"/>
    </row>
    <row r="25" spans="1:14" ht="12.75">
      <c r="A25" s="41"/>
      <c r="B25" s="44"/>
      <c r="C25" s="44"/>
      <c r="D25" s="44"/>
      <c r="E25" s="45"/>
      <c r="F25" s="45"/>
      <c r="G25" s="44"/>
      <c r="H25" s="44"/>
      <c r="I25" s="44"/>
      <c r="J25" s="44"/>
      <c r="K25" s="41"/>
      <c r="L25" s="41"/>
      <c r="M25" s="41"/>
      <c r="N25" s="41"/>
    </row>
    <row r="26" spans="1:14" ht="12.75">
      <c r="A26" s="41"/>
      <c r="B26" s="44" t="s">
        <v>138</v>
      </c>
      <c r="C26" s="44"/>
      <c r="D26" s="44"/>
      <c r="E26" s="152"/>
      <c r="F26" s="152"/>
      <c r="G26" s="44" t="s">
        <v>90</v>
      </c>
      <c r="H26" s="44"/>
      <c r="I26" s="44"/>
      <c r="J26" s="44"/>
      <c r="K26" s="41"/>
      <c r="L26" s="41"/>
      <c r="M26" s="41"/>
      <c r="N26" s="41"/>
    </row>
    <row r="27" spans="1:14" ht="12.75">
      <c r="A27" s="41"/>
      <c r="B27" s="44"/>
      <c r="C27" s="44"/>
      <c r="D27" s="44"/>
      <c r="E27" s="45"/>
      <c r="F27" s="45"/>
      <c r="G27" s="44"/>
      <c r="H27" s="44"/>
      <c r="I27" s="44"/>
      <c r="J27" s="44"/>
      <c r="K27" s="41"/>
      <c r="L27" s="41"/>
      <c r="M27" s="41"/>
      <c r="N27" s="41"/>
    </row>
    <row r="28" spans="1:14" ht="12.75">
      <c r="A28" s="41"/>
      <c r="B28" s="44" t="s">
        <v>51</v>
      </c>
      <c r="C28" s="44"/>
      <c r="D28" s="44"/>
      <c r="E28" s="152"/>
      <c r="F28" s="152"/>
      <c r="G28" s="44" t="s">
        <v>163</v>
      </c>
      <c r="H28" s="44"/>
      <c r="I28" s="44"/>
      <c r="J28" s="44"/>
      <c r="K28" s="41"/>
      <c r="L28" s="41"/>
      <c r="M28" s="41"/>
      <c r="N28" s="41"/>
    </row>
    <row r="29" spans="1:14" ht="12.75">
      <c r="A29" s="41"/>
      <c r="B29" s="44"/>
      <c r="C29" s="44"/>
      <c r="D29" s="44"/>
      <c r="E29" s="45"/>
      <c r="F29" s="45"/>
      <c r="G29" s="44"/>
      <c r="H29" s="44"/>
      <c r="I29" s="44"/>
      <c r="J29" s="44"/>
      <c r="K29" s="41"/>
      <c r="L29" s="41"/>
      <c r="M29" s="41"/>
      <c r="N29" s="41"/>
    </row>
    <row r="30" spans="1:14" ht="12.75">
      <c r="A30" s="41"/>
      <c r="B30" s="44"/>
      <c r="C30" s="44"/>
      <c r="D30" s="44"/>
      <c r="E30" s="45"/>
      <c r="F30" s="45"/>
      <c r="G30" s="44"/>
      <c r="H30" s="44"/>
      <c r="I30" s="44"/>
      <c r="J30" s="44"/>
      <c r="K30" s="41"/>
      <c r="L30" s="41"/>
      <c r="M30" s="41"/>
      <c r="N30" s="41"/>
    </row>
    <row r="31" spans="1:14" ht="12.75">
      <c r="A31" s="41"/>
      <c r="B31" s="44"/>
      <c r="C31" s="44"/>
      <c r="D31" s="44"/>
      <c r="E31" s="45"/>
      <c r="F31" s="45"/>
      <c r="G31" s="44"/>
      <c r="H31" s="44"/>
      <c r="I31" s="44"/>
      <c r="J31" s="44"/>
      <c r="K31" s="41"/>
      <c r="L31" s="41"/>
      <c r="M31" s="41"/>
      <c r="N31" s="41"/>
    </row>
    <row r="32" spans="1:14" ht="12.75">
      <c r="A32" s="41"/>
      <c r="B32" s="44"/>
      <c r="C32" s="44"/>
      <c r="D32" s="44"/>
      <c r="E32" s="45"/>
      <c r="F32" s="45"/>
      <c r="G32" s="44"/>
      <c r="H32" s="44"/>
      <c r="I32" s="44"/>
      <c r="J32" s="44"/>
      <c r="K32" s="41"/>
      <c r="L32" s="41"/>
      <c r="M32" s="41"/>
      <c r="N32" s="41"/>
    </row>
    <row r="33" spans="1:14" ht="12.75">
      <c r="A33" s="41"/>
      <c r="B33" s="44"/>
      <c r="C33" s="44"/>
      <c r="D33" s="44"/>
      <c r="E33" s="45"/>
      <c r="F33" s="45"/>
      <c r="G33" s="44"/>
      <c r="H33" s="44"/>
      <c r="I33" s="44"/>
      <c r="J33" s="44"/>
      <c r="K33" s="41"/>
      <c r="L33" s="41"/>
      <c r="M33" s="41"/>
      <c r="N33" s="41"/>
    </row>
    <row r="34" spans="1:14" ht="12.75">
      <c r="A34" s="41"/>
      <c r="B34" s="44"/>
      <c r="C34" s="44"/>
      <c r="D34" s="44"/>
      <c r="E34" s="45"/>
      <c r="F34" s="45"/>
      <c r="G34" s="44"/>
      <c r="H34" s="44"/>
      <c r="I34" s="44"/>
      <c r="J34" s="44"/>
      <c r="K34" s="41"/>
      <c r="L34" s="41"/>
      <c r="M34" s="41"/>
      <c r="N34" s="41"/>
    </row>
    <row r="35" spans="1:14" ht="12.75">
      <c r="A35" s="41"/>
      <c r="B35" s="44"/>
      <c r="C35" s="44"/>
      <c r="D35" s="44"/>
      <c r="E35" s="45"/>
      <c r="F35" s="45"/>
      <c r="G35" s="44"/>
      <c r="H35" s="44"/>
      <c r="I35" s="44"/>
      <c r="J35" s="44"/>
      <c r="K35" s="41"/>
      <c r="L35" s="41"/>
      <c r="M35" s="41"/>
      <c r="N35" s="41"/>
    </row>
    <row r="36" spans="1:14" ht="12.75">
      <c r="A36" s="41"/>
      <c r="B36" s="44"/>
      <c r="C36" s="44"/>
      <c r="D36" s="44"/>
      <c r="E36" s="45"/>
      <c r="F36" s="45"/>
      <c r="G36" s="44"/>
      <c r="H36" s="44"/>
      <c r="I36" s="44"/>
      <c r="J36" s="44"/>
      <c r="K36" s="41"/>
      <c r="L36" s="41"/>
      <c r="M36" s="41"/>
      <c r="N36" s="41"/>
    </row>
    <row r="37" spans="1:14" ht="12.75">
      <c r="A37" s="41"/>
      <c r="B37" s="44"/>
      <c r="C37" s="44"/>
      <c r="D37" s="44"/>
      <c r="E37" s="45"/>
      <c r="F37" s="45"/>
      <c r="G37" s="44"/>
      <c r="H37" s="44"/>
      <c r="I37" s="44"/>
      <c r="J37" s="44"/>
      <c r="K37" s="41"/>
      <c r="L37" s="41"/>
      <c r="M37" s="41"/>
      <c r="N37" s="41"/>
    </row>
    <row r="38" spans="1:14" ht="12.75">
      <c r="A38" s="41"/>
      <c r="B38" s="44"/>
      <c r="C38" s="44"/>
      <c r="D38" s="44"/>
      <c r="E38" s="45"/>
      <c r="F38" s="45"/>
      <c r="G38" s="44"/>
      <c r="H38" s="44"/>
      <c r="I38" s="44"/>
      <c r="J38" s="44"/>
      <c r="K38" s="41"/>
      <c r="L38" s="41"/>
      <c r="M38" s="41"/>
      <c r="N38" s="41"/>
    </row>
    <row r="39" spans="1:14" ht="12.75">
      <c r="A39" s="41"/>
      <c r="B39" s="44"/>
      <c r="C39" s="44"/>
      <c r="D39" s="44"/>
      <c r="E39" s="45"/>
      <c r="F39" s="45"/>
      <c r="G39" s="44"/>
      <c r="H39" s="44"/>
      <c r="I39" s="44"/>
      <c r="J39" s="44"/>
      <c r="K39" s="41"/>
      <c r="L39" s="41"/>
      <c r="M39" s="41"/>
      <c r="N39" s="41"/>
    </row>
    <row r="40" spans="1:14" ht="12.75">
      <c r="A40" s="41"/>
      <c r="B40" s="44"/>
      <c r="C40" s="44"/>
      <c r="D40" s="44"/>
      <c r="E40" s="45"/>
      <c r="F40" s="45"/>
      <c r="G40" s="44"/>
      <c r="H40" s="44"/>
      <c r="I40" s="44"/>
      <c r="J40" s="44"/>
      <c r="K40" s="41"/>
      <c r="L40" s="41"/>
      <c r="M40" s="41"/>
      <c r="N40" s="41"/>
    </row>
    <row r="41" spans="1:14" ht="12.75">
      <c r="A41" s="41"/>
      <c r="B41" s="44"/>
      <c r="C41" s="44"/>
      <c r="D41" s="44"/>
      <c r="E41" s="45"/>
      <c r="F41" s="45"/>
      <c r="G41" s="44"/>
      <c r="H41" s="44"/>
      <c r="I41" s="44"/>
      <c r="J41" s="44"/>
      <c r="K41" s="41"/>
      <c r="L41" s="41"/>
      <c r="M41" s="41"/>
      <c r="N41" s="41"/>
    </row>
    <row r="42" spans="1:14" ht="12.75">
      <c r="A42" s="41"/>
      <c r="B42" s="44"/>
      <c r="C42" s="44"/>
      <c r="D42" s="44"/>
      <c r="E42" s="45"/>
      <c r="F42" s="45"/>
      <c r="G42" s="44"/>
      <c r="H42" s="44"/>
      <c r="I42" s="44"/>
      <c r="J42" s="44"/>
      <c r="K42" s="41"/>
      <c r="L42" s="41"/>
      <c r="M42" s="41"/>
      <c r="N42" s="41"/>
    </row>
  </sheetData>
  <sheetProtection/>
  <mergeCells count="7">
    <mergeCell ref="M13:M14"/>
    <mergeCell ref="E24:F24"/>
    <mergeCell ref="E26:F26"/>
    <mergeCell ref="E28:F28"/>
    <mergeCell ref="F13:F14"/>
    <mergeCell ref="H13:H14"/>
    <mergeCell ref="L13:L14"/>
  </mergeCells>
  <printOptions/>
  <pageMargins left="0.7874015748031497" right="0.3937007874015748" top="0.984251968503937" bottom="0.3937007874015748" header="0.7086614173228347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98" zoomScaleSheetLayoutView="98" zoomScalePageLayoutView="0" workbookViewId="0" topLeftCell="A7">
      <selection activeCell="B7" sqref="B1:B16384"/>
    </sheetView>
  </sheetViews>
  <sheetFormatPr defaultColWidth="9.140625" defaultRowHeight="12.75"/>
  <cols>
    <col min="1" max="1" width="4.57421875" style="30" customWidth="1"/>
    <col min="2" max="2" width="11.28125" style="30" customWidth="1"/>
    <col min="3" max="3" width="10.421875" style="30" customWidth="1"/>
    <col min="4" max="4" width="7.8515625" style="30" customWidth="1"/>
    <col min="5" max="5" width="6.57421875" style="30" hidden="1" customWidth="1"/>
    <col min="6" max="6" width="7.7109375" style="30" customWidth="1"/>
    <col min="7" max="7" width="6.00390625" style="30" customWidth="1"/>
    <col min="8" max="8" width="8.00390625" style="30" customWidth="1"/>
    <col min="9" max="9" width="7.00390625" style="30" customWidth="1"/>
    <col min="10" max="10" width="6.28125" style="30" customWidth="1"/>
    <col min="11" max="11" width="9.140625" style="30" customWidth="1"/>
    <col min="12" max="12" width="10.28125" style="30" customWidth="1"/>
    <col min="13" max="13" width="9.00390625" style="30" customWidth="1"/>
    <col min="14" max="16384" width="9.140625" style="30" customWidth="1"/>
  </cols>
  <sheetData>
    <row r="1" spans="1:14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/>
      <c r="B5" s="41"/>
      <c r="C5" s="41"/>
      <c r="D5" s="44" t="s">
        <v>119</v>
      </c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/>
      <c r="B7" s="41"/>
      <c r="C7" s="41"/>
      <c r="D7" s="41" t="s">
        <v>139</v>
      </c>
      <c r="E7" s="41" t="s">
        <v>92</v>
      </c>
      <c r="F7" s="41"/>
      <c r="G7" s="41"/>
      <c r="H7" s="41"/>
      <c r="I7" s="41"/>
      <c r="J7" s="41"/>
      <c r="K7" s="41"/>
      <c r="L7" s="41"/>
      <c r="M7" s="41"/>
      <c r="N7" s="41"/>
    </row>
    <row r="8" spans="1:14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2.75">
      <c r="A9" s="41"/>
      <c r="B9" s="41"/>
      <c r="C9" s="41"/>
      <c r="D9" s="41" t="s">
        <v>170</v>
      </c>
      <c r="E9" s="41" t="s">
        <v>120</v>
      </c>
      <c r="F9" s="41"/>
      <c r="G9" s="41"/>
      <c r="H9" s="41"/>
      <c r="I9" s="41"/>
      <c r="J9" s="41"/>
      <c r="K9" s="41"/>
      <c r="L9" s="41"/>
      <c r="M9" s="41"/>
      <c r="N9" s="41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41"/>
      <c r="B11" s="41"/>
      <c r="C11" s="41"/>
      <c r="D11" s="41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117" customFormat="1" ht="12.75">
      <c r="A13" s="114" t="s">
        <v>11</v>
      </c>
      <c r="B13" s="114" t="s">
        <v>121</v>
      </c>
      <c r="C13" s="114" t="s">
        <v>122</v>
      </c>
      <c r="D13" s="114" t="s">
        <v>24</v>
      </c>
      <c r="E13" s="114" t="s">
        <v>94</v>
      </c>
      <c r="F13" s="155" t="s">
        <v>82</v>
      </c>
      <c r="G13" s="114" t="s">
        <v>16</v>
      </c>
      <c r="H13" s="149" t="s">
        <v>161</v>
      </c>
      <c r="I13" s="114" t="s">
        <v>95</v>
      </c>
      <c r="J13" s="114" t="s">
        <v>123</v>
      </c>
      <c r="K13" s="114" t="s">
        <v>98</v>
      </c>
      <c r="L13" s="153" t="s">
        <v>124</v>
      </c>
      <c r="M13" s="149" t="s">
        <v>140</v>
      </c>
      <c r="N13" s="114" t="s">
        <v>125</v>
      </c>
    </row>
    <row r="14" spans="1:14" s="117" customFormat="1" ht="12.75">
      <c r="A14" s="120" t="s">
        <v>23</v>
      </c>
      <c r="B14" s="120" t="s">
        <v>102</v>
      </c>
      <c r="C14" s="120" t="s">
        <v>108</v>
      </c>
      <c r="D14" s="120"/>
      <c r="E14" s="120" t="s">
        <v>109</v>
      </c>
      <c r="F14" s="156"/>
      <c r="G14" s="120"/>
      <c r="H14" s="150"/>
      <c r="I14" s="120"/>
      <c r="J14" s="120"/>
      <c r="K14" s="120" t="s">
        <v>126</v>
      </c>
      <c r="L14" s="154"/>
      <c r="M14" s="150"/>
      <c r="N14" s="120" t="s">
        <v>127</v>
      </c>
    </row>
    <row r="15" spans="1:14" ht="12.75">
      <c r="A15" s="47">
        <v>1</v>
      </c>
      <c r="B15" s="55" t="s">
        <v>128</v>
      </c>
      <c r="C15" s="47" t="s">
        <v>40</v>
      </c>
      <c r="D15" s="48" t="s">
        <v>171</v>
      </c>
      <c r="E15" s="47"/>
      <c r="F15" s="49" t="s">
        <v>141</v>
      </c>
      <c r="G15" s="47">
        <v>17697</v>
      </c>
      <c r="H15" s="49">
        <v>5.37</v>
      </c>
      <c r="I15" s="50">
        <f>G15*H15</f>
        <v>95032.89</v>
      </c>
      <c r="J15" s="49">
        <v>1</v>
      </c>
      <c r="K15" s="50">
        <f>J15*I15</f>
        <v>95032.89</v>
      </c>
      <c r="L15" s="50">
        <f>K15*0.25</f>
        <v>23758.2225</v>
      </c>
      <c r="M15" s="50">
        <f>(L15+K15)*0.1</f>
        <v>11879.111250000002</v>
      </c>
      <c r="N15" s="50">
        <f>M15+L15+K15</f>
        <v>130670.22375</v>
      </c>
    </row>
    <row r="16" spans="1:14" ht="12.75">
      <c r="A16" s="47">
        <v>2</v>
      </c>
      <c r="B16" s="55" t="s">
        <v>129</v>
      </c>
      <c r="C16" s="47" t="s">
        <v>130</v>
      </c>
      <c r="D16" s="48" t="s">
        <v>199</v>
      </c>
      <c r="E16" s="47"/>
      <c r="F16" s="49" t="s">
        <v>142</v>
      </c>
      <c r="G16" s="47">
        <v>17697</v>
      </c>
      <c r="H16" s="49">
        <v>5.11</v>
      </c>
      <c r="I16" s="50">
        <f aca="true" t="shared" si="0" ref="I16:I21">G16*H16</f>
        <v>90431.67000000001</v>
      </c>
      <c r="J16" s="49">
        <v>1</v>
      </c>
      <c r="K16" s="50">
        <f aca="true" t="shared" si="1" ref="K16:K21">J16*I16</f>
        <v>90431.67000000001</v>
      </c>
      <c r="L16" s="50">
        <f>K16*0.25</f>
        <v>22607.917500000003</v>
      </c>
      <c r="M16" s="50">
        <f aca="true" t="shared" si="2" ref="M16:M21">(L16+K16)*0.1</f>
        <v>11303.958750000003</v>
      </c>
      <c r="N16" s="50">
        <f aca="true" t="shared" si="3" ref="N16:N21">M16+L16+K16</f>
        <v>124343.54625000001</v>
      </c>
    </row>
    <row r="17" spans="1:14" ht="12.75">
      <c r="A17" s="47">
        <v>3</v>
      </c>
      <c r="B17" s="55" t="s">
        <v>131</v>
      </c>
      <c r="C17" s="47" t="s">
        <v>132</v>
      </c>
      <c r="D17" s="48" t="s">
        <v>171</v>
      </c>
      <c r="E17" s="47"/>
      <c r="F17" s="49" t="s">
        <v>142</v>
      </c>
      <c r="G17" s="47">
        <v>17697</v>
      </c>
      <c r="H17" s="49">
        <v>5.11</v>
      </c>
      <c r="I17" s="50">
        <f t="shared" si="0"/>
        <v>90431.67000000001</v>
      </c>
      <c r="J17" s="49">
        <v>1</v>
      </c>
      <c r="K17" s="50">
        <f t="shared" si="1"/>
        <v>90431.67000000001</v>
      </c>
      <c r="L17" s="50">
        <f>K17*0.25</f>
        <v>22607.917500000003</v>
      </c>
      <c r="M17" s="50">
        <f t="shared" si="2"/>
        <v>11303.958750000003</v>
      </c>
      <c r="N17" s="50">
        <f t="shared" si="3"/>
        <v>124343.54625000001</v>
      </c>
    </row>
    <row r="18" spans="1:14" ht="12.75">
      <c r="A18" s="47">
        <v>4</v>
      </c>
      <c r="B18" s="55" t="s">
        <v>133</v>
      </c>
      <c r="C18" s="47" t="s">
        <v>40</v>
      </c>
      <c r="D18" s="48" t="s">
        <v>211</v>
      </c>
      <c r="E18" s="47"/>
      <c r="F18" s="112" t="s">
        <v>143</v>
      </c>
      <c r="G18" s="47">
        <v>17697</v>
      </c>
      <c r="H18" s="49">
        <v>3.69</v>
      </c>
      <c r="I18" s="50">
        <f t="shared" si="0"/>
        <v>65301.93</v>
      </c>
      <c r="J18" s="49">
        <v>1</v>
      </c>
      <c r="K18" s="50">
        <f t="shared" si="1"/>
        <v>65301.93</v>
      </c>
      <c r="L18" s="50"/>
      <c r="M18" s="50">
        <f t="shared" si="2"/>
        <v>6530.193</v>
      </c>
      <c r="N18" s="50">
        <f t="shared" si="3"/>
        <v>71832.123</v>
      </c>
    </row>
    <row r="19" spans="1:14" ht="12.75">
      <c r="A19" s="47">
        <v>5</v>
      </c>
      <c r="B19" s="55" t="s">
        <v>134</v>
      </c>
      <c r="C19" s="47" t="s">
        <v>135</v>
      </c>
      <c r="D19" s="48" t="s">
        <v>200</v>
      </c>
      <c r="E19" s="47"/>
      <c r="F19" s="112" t="s">
        <v>144</v>
      </c>
      <c r="G19" s="47">
        <v>17697</v>
      </c>
      <c r="H19" s="49">
        <v>2.52</v>
      </c>
      <c r="I19" s="50">
        <f t="shared" si="0"/>
        <v>44596.44</v>
      </c>
      <c r="J19" s="49">
        <v>1</v>
      </c>
      <c r="K19" s="50">
        <f t="shared" si="1"/>
        <v>44596.44</v>
      </c>
      <c r="L19" s="50"/>
      <c r="M19" s="50">
        <f t="shared" si="2"/>
        <v>4459.644</v>
      </c>
      <c r="N19" s="50">
        <f t="shared" si="3"/>
        <v>49056.084</v>
      </c>
    </row>
    <row r="20" spans="1:14" ht="12.75">
      <c r="A20" s="47">
        <v>6</v>
      </c>
      <c r="B20" s="55" t="s">
        <v>136</v>
      </c>
      <c r="C20" s="47" t="s">
        <v>135</v>
      </c>
      <c r="D20" s="48" t="s">
        <v>195</v>
      </c>
      <c r="E20" s="47"/>
      <c r="F20" s="112" t="s">
        <v>145</v>
      </c>
      <c r="G20" s="47">
        <v>17697</v>
      </c>
      <c r="H20" s="49">
        <v>1.64</v>
      </c>
      <c r="I20" s="50">
        <f t="shared" si="0"/>
        <v>29023.079999999998</v>
      </c>
      <c r="J20" s="49">
        <v>0.5</v>
      </c>
      <c r="K20" s="50">
        <f t="shared" si="1"/>
        <v>14511.539999999999</v>
      </c>
      <c r="L20" s="50"/>
      <c r="M20" s="50">
        <f t="shared" si="2"/>
        <v>1451.154</v>
      </c>
      <c r="N20" s="50">
        <f t="shared" si="3"/>
        <v>15962.694</v>
      </c>
    </row>
    <row r="21" spans="1:14" ht="12.75">
      <c r="A21" s="47">
        <v>7</v>
      </c>
      <c r="B21" s="47" t="s">
        <v>213</v>
      </c>
      <c r="C21" s="47" t="s">
        <v>135</v>
      </c>
      <c r="D21" s="48" t="s">
        <v>172</v>
      </c>
      <c r="E21" s="47"/>
      <c r="F21" s="112" t="s">
        <v>146</v>
      </c>
      <c r="G21" s="47">
        <v>17697</v>
      </c>
      <c r="H21" s="49">
        <v>2.06</v>
      </c>
      <c r="I21" s="50">
        <f t="shared" si="0"/>
        <v>36455.82</v>
      </c>
      <c r="J21" s="49">
        <v>0.5</v>
      </c>
      <c r="K21" s="50">
        <f t="shared" si="1"/>
        <v>18227.91</v>
      </c>
      <c r="L21" s="50"/>
      <c r="M21" s="50">
        <f t="shared" si="2"/>
        <v>1822.7910000000002</v>
      </c>
      <c r="N21" s="50">
        <f t="shared" si="3"/>
        <v>20050.701</v>
      </c>
    </row>
    <row r="22" spans="1:14" ht="12.75">
      <c r="A22" s="47"/>
      <c r="B22" s="47"/>
      <c r="C22" s="47"/>
      <c r="D22" s="47"/>
      <c r="E22" s="47"/>
      <c r="F22" s="47"/>
      <c r="G22" s="47"/>
      <c r="H22" s="58"/>
      <c r="I22" s="59">
        <f aca="true" t="shared" si="4" ref="I22:N22">SUM(I15:I21)</f>
        <v>451273.5</v>
      </c>
      <c r="J22" s="59">
        <f t="shared" si="4"/>
        <v>6</v>
      </c>
      <c r="K22" s="59">
        <f t="shared" si="4"/>
        <v>418534.04999999993</v>
      </c>
      <c r="L22" s="59">
        <f t="shared" si="4"/>
        <v>68974.0575</v>
      </c>
      <c r="M22" s="59">
        <f t="shared" si="4"/>
        <v>48750.81075000001</v>
      </c>
      <c r="N22" s="59">
        <f t="shared" si="4"/>
        <v>536258.9182500001</v>
      </c>
    </row>
    <row r="23" spans="1:14" ht="12.75">
      <c r="A23" s="51"/>
      <c r="B23" s="51"/>
      <c r="C23" s="51"/>
      <c r="D23" s="51"/>
      <c r="E23" s="51"/>
      <c r="F23" s="51"/>
      <c r="G23" s="51"/>
      <c r="H23" s="51"/>
      <c r="I23" s="51"/>
      <c r="J23" s="52"/>
      <c r="K23" s="51"/>
      <c r="L23" s="51"/>
      <c r="M23" s="51"/>
      <c r="N23" s="51"/>
    </row>
    <row r="24" spans="1:14" ht="12.75">
      <c r="A24" s="51"/>
      <c r="B24" s="53" t="s">
        <v>137</v>
      </c>
      <c r="C24" s="51"/>
      <c r="D24" s="51"/>
      <c r="E24" s="151"/>
      <c r="F24" s="151"/>
      <c r="G24" s="53" t="s">
        <v>147</v>
      </c>
      <c r="H24" s="53"/>
      <c r="I24" s="51"/>
      <c r="J24" s="52"/>
      <c r="K24" s="51"/>
      <c r="L24" s="51"/>
      <c r="M24" s="51"/>
      <c r="N24" s="51"/>
    </row>
    <row r="25" spans="1:14" ht="12.75">
      <c r="A25" s="41"/>
      <c r="B25" s="44"/>
      <c r="C25" s="44"/>
      <c r="D25" s="44"/>
      <c r="E25" s="45"/>
      <c r="F25" s="45"/>
      <c r="G25" s="44"/>
      <c r="H25" s="44"/>
      <c r="I25" s="44"/>
      <c r="J25" s="44"/>
      <c r="K25" s="41"/>
      <c r="L25" s="41"/>
      <c r="M25" s="41"/>
      <c r="N25" s="41"/>
    </row>
    <row r="26" spans="1:14" ht="12.75">
      <c r="A26" s="41"/>
      <c r="B26" s="44" t="s">
        <v>138</v>
      </c>
      <c r="C26" s="44"/>
      <c r="D26" s="44"/>
      <c r="E26" s="152"/>
      <c r="F26" s="152"/>
      <c r="G26" s="44" t="s">
        <v>90</v>
      </c>
      <c r="H26" s="44"/>
      <c r="I26" s="44"/>
      <c r="J26" s="44"/>
      <c r="K26" s="41"/>
      <c r="L26" s="41"/>
      <c r="M26" s="41"/>
      <c r="N26" s="41"/>
    </row>
    <row r="27" spans="1:14" ht="12.75">
      <c r="A27" s="41"/>
      <c r="B27" s="44"/>
      <c r="C27" s="44"/>
      <c r="D27" s="44"/>
      <c r="E27" s="45"/>
      <c r="F27" s="45"/>
      <c r="G27" s="44"/>
      <c r="H27" s="44"/>
      <c r="I27" s="44"/>
      <c r="J27" s="44"/>
      <c r="K27" s="41"/>
      <c r="L27" s="41"/>
      <c r="M27" s="41"/>
      <c r="N27" s="41"/>
    </row>
    <row r="28" spans="1:14" ht="12.75">
      <c r="A28" s="41"/>
      <c r="B28" s="44" t="s">
        <v>51</v>
      </c>
      <c r="C28" s="44"/>
      <c r="D28" s="44"/>
      <c r="E28" s="152"/>
      <c r="F28" s="152"/>
      <c r="G28" s="44" t="s">
        <v>163</v>
      </c>
      <c r="H28" s="44"/>
      <c r="I28" s="44"/>
      <c r="J28" s="44"/>
      <c r="K28" s="41"/>
      <c r="L28" s="41"/>
      <c r="M28" s="41"/>
      <c r="N28" s="41"/>
    </row>
    <row r="29" spans="1:14" ht="12.75">
      <c r="A29" s="41"/>
      <c r="B29" s="44"/>
      <c r="C29" s="44"/>
      <c r="D29" s="44"/>
      <c r="E29" s="45"/>
      <c r="F29" s="45"/>
      <c r="G29" s="44"/>
      <c r="H29" s="44"/>
      <c r="I29" s="44"/>
      <c r="J29" s="44"/>
      <c r="K29" s="41"/>
      <c r="L29" s="41"/>
      <c r="M29" s="41"/>
      <c r="N29" s="41"/>
    </row>
    <row r="30" spans="1:14" ht="12.75">
      <c r="A30" s="41"/>
      <c r="B30" s="44"/>
      <c r="C30" s="44"/>
      <c r="D30" s="44"/>
      <c r="E30" s="45"/>
      <c r="F30" s="45"/>
      <c r="G30" s="44"/>
      <c r="H30" s="44"/>
      <c r="I30" s="44"/>
      <c r="J30" s="44"/>
      <c r="K30" s="41"/>
      <c r="L30" s="41"/>
      <c r="M30" s="41"/>
      <c r="N30" s="41"/>
    </row>
    <row r="31" spans="1:14" ht="12.75">
      <c r="A31" s="41"/>
      <c r="B31" s="44"/>
      <c r="C31" s="44"/>
      <c r="D31" s="44"/>
      <c r="E31" s="45"/>
      <c r="F31" s="45"/>
      <c r="G31" s="44"/>
      <c r="H31" s="44"/>
      <c r="I31" s="44"/>
      <c r="J31" s="44"/>
      <c r="K31" s="41"/>
      <c r="L31" s="41"/>
      <c r="M31" s="41"/>
      <c r="N31" s="41"/>
    </row>
    <row r="32" spans="1:14" ht="12.75">
      <c r="A32" s="41"/>
      <c r="B32" s="44"/>
      <c r="C32" s="44"/>
      <c r="D32" s="44"/>
      <c r="E32" s="45"/>
      <c r="F32" s="45"/>
      <c r="G32" s="44"/>
      <c r="H32" s="44"/>
      <c r="I32" s="44"/>
      <c r="J32" s="44"/>
      <c r="K32" s="41"/>
      <c r="L32" s="41"/>
      <c r="M32" s="41"/>
      <c r="N32" s="41"/>
    </row>
    <row r="33" spans="1:14" ht="12.75">
      <c r="A33" s="41"/>
      <c r="B33" s="44"/>
      <c r="C33" s="44"/>
      <c r="D33" s="44"/>
      <c r="E33" s="45"/>
      <c r="F33" s="45"/>
      <c r="G33" s="44"/>
      <c r="H33" s="44"/>
      <c r="I33" s="44"/>
      <c r="J33" s="44"/>
      <c r="K33" s="41"/>
      <c r="L33" s="41"/>
      <c r="M33" s="41"/>
      <c r="N33" s="41"/>
    </row>
    <row r="34" spans="1:14" ht="12.75">
      <c r="A34" s="41"/>
      <c r="B34" s="44"/>
      <c r="C34" s="44"/>
      <c r="D34" s="44"/>
      <c r="E34" s="45"/>
      <c r="F34" s="45"/>
      <c r="G34" s="44"/>
      <c r="H34" s="44"/>
      <c r="I34" s="44"/>
      <c r="J34" s="44"/>
      <c r="K34" s="41"/>
      <c r="L34" s="41"/>
      <c r="M34" s="41"/>
      <c r="N34" s="41"/>
    </row>
    <row r="35" spans="1:14" ht="12.75">
      <c r="A35" s="41"/>
      <c r="B35" s="44"/>
      <c r="C35" s="44"/>
      <c r="D35" s="44"/>
      <c r="E35" s="45"/>
      <c r="F35" s="45"/>
      <c r="G35" s="44"/>
      <c r="H35" s="44"/>
      <c r="I35" s="44"/>
      <c r="J35" s="44"/>
      <c r="K35" s="41"/>
      <c r="L35" s="41"/>
      <c r="M35" s="41"/>
      <c r="N35" s="41"/>
    </row>
    <row r="36" spans="1:14" ht="12.75">
      <c r="A36" s="41"/>
      <c r="B36" s="44"/>
      <c r="C36" s="44"/>
      <c r="D36" s="44"/>
      <c r="E36" s="45"/>
      <c r="F36" s="45"/>
      <c r="G36" s="44"/>
      <c r="H36" s="44"/>
      <c r="I36" s="44"/>
      <c r="J36" s="44"/>
      <c r="K36" s="41"/>
      <c r="L36" s="41"/>
      <c r="M36" s="41"/>
      <c r="N36" s="41"/>
    </row>
    <row r="37" spans="1:14" ht="12.75">
      <c r="A37" s="41"/>
      <c r="B37" s="44"/>
      <c r="C37" s="44"/>
      <c r="D37" s="44"/>
      <c r="E37" s="45"/>
      <c r="F37" s="45"/>
      <c r="G37" s="44"/>
      <c r="H37" s="44"/>
      <c r="I37" s="44"/>
      <c r="J37" s="44"/>
      <c r="K37" s="41"/>
      <c r="L37" s="41"/>
      <c r="M37" s="41"/>
      <c r="N37" s="41"/>
    </row>
    <row r="38" spans="1:14" ht="12.75">
      <c r="A38" s="41"/>
      <c r="B38" s="44"/>
      <c r="C38" s="44"/>
      <c r="D38" s="44"/>
      <c r="E38" s="45"/>
      <c r="F38" s="45"/>
      <c r="G38" s="44"/>
      <c r="H38" s="44"/>
      <c r="I38" s="44"/>
      <c r="J38" s="44"/>
      <c r="K38" s="41"/>
      <c r="L38" s="41"/>
      <c r="M38" s="41"/>
      <c r="N38" s="41"/>
    </row>
    <row r="39" spans="1:14" ht="12.75">
      <c r="A39" s="41"/>
      <c r="B39" s="44"/>
      <c r="C39" s="44"/>
      <c r="D39" s="44"/>
      <c r="E39" s="45"/>
      <c r="F39" s="45"/>
      <c r="G39" s="44"/>
      <c r="H39" s="44"/>
      <c r="I39" s="44"/>
      <c r="J39" s="44"/>
      <c r="K39" s="41"/>
      <c r="L39" s="41"/>
      <c r="M39" s="41"/>
      <c r="N39" s="41"/>
    </row>
    <row r="40" spans="1:14" ht="12.75">
      <c r="A40" s="41"/>
      <c r="B40" s="44"/>
      <c r="C40" s="44"/>
      <c r="D40" s="44"/>
      <c r="E40" s="45"/>
      <c r="F40" s="45"/>
      <c r="G40" s="44"/>
      <c r="H40" s="44"/>
      <c r="I40" s="44"/>
      <c r="J40" s="44"/>
      <c r="K40" s="41"/>
      <c r="L40" s="41"/>
      <c r="M40" s="41"/>
      <c r="N40" s="41"/>
    </row>
    <row r="41" spans="1:14" ht="12.75">
      <c r="A41" s="41"/>
      <c r="B41" s="44"/>
      <c r="C41" s="44"/>
      <c r="D41" s="44"/>
      <c r="E41" s="45"/>
      <c r="F41" s="45"/>
      <c r="G41" s="44"/>
      <c r="H41" s="44"/>
      <c r="I41" s="44"/>
      <c r="J41" s="44"/>
      <c r="K41" s="41"/>
      <c r="L41" s="41"/>
      <c r="M41" s="41"/>
      <c r="N41" s="41"/>
    </row>
  </sheetData>
  <sheetProtection/>
  <mergeCells count="7">
    <mergeCell ref="M13:M14"/>
    <mergeCell ref="E24:F24"/>
    <mergeCell ref="E26:F26"/>
    <mergeCell ref="E28:F28"/>
    <mergeCell ref="F13:F14"/>
    <mergeCell ref="H13:H14"/>
    <mergeCell ref="L13:L14"/>
  </mergeCells>
  <printOptions/>
  <pageMargins left="0.7874015748031497" right="0.3937007874015748" top="0.984251968503937" bottom="0.3937007874015748" header="0.7086614173228347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106" zoomScaleSheetLayoutView="106" zoomScalePageLayoutView="0" workbookViewId="0" topLeftCell="A4">
      <selection activeCell="B4" sqref="B1:B16384"/>
    </sheetView>
  </sheetViews>
  <sheetFormatPr defaultColWidth="9.140625" defaultRowHeight="12.75"/>
  <cols>
    <col min="1" max="1" width="3.421875" style="30" customWidth="1"/>
    <col min="2" max="2" width="13.8515625" style="30" customWidth="1"/>
    <col min="3" max="3" width="7.57421875" style="30" customWidth="1"/>
    <col min="4" max="4" width="6.421875" style="30" customWidth="1"/>
    <col min="5" max="5" width="7.140625" style="30" customWidth="1"/>
    <col min="6" max="6" width="6.28125" style="30" customWidth="1"/>
    <col min="7" max="7" width="6.421875" style="30" customWidth="1"/>
    <col min="8" max="8" width="6.8515625" style="30" customWidth="1"/>
    <col min="9" max="9" width="8.8515625" style="30" customWidth="1"/>
    <col min="10" max="10" width="8.00390625" style="30" customWidth="1"/>
    <col min="11" max="11" width="8.140625" style="30" customWidth="1"/>
    <col min="12" max="12" width="8.00390625" style="30" customWidth="1"/>
    <col min="13" max="14" width="7.8515625" style="30" customWidth="1"/>
    <col min="15" max="15" width="9.8515625" style="30" bestFit="1" customWidth="1"/>
    <col min="16" max="16384" width="9.140625" style="30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41"/>
      <c r="B3" s="41"/>
      <c r="C3" s="41"/>
      <c r="D3" s="41" t="s">
        <v>91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>
      <c r="A5" s="41"/>
      <c r="B5" s="41"/>
      <c r="C5" s="41"/>
      <c r="D5" s="41"/>
      <c r="E5" s="41" t="s">
        <v>92</v>
      </c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2.75">
      <c r="A7" s="41"/>
      <c r="B7" s="41"/>
      <c r="C7" s="41"/>
      <c r="D7" s="41"/>
      <c r="E7" s="41" t="s">
        <v>169</v>
      </c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2.75">
      <c r="A9" s="41"/>
      <c r="B9" s="41"/>
      <c r="C9" s="41"/>
      <c r="D9" s="41" t="s">
        <v>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17" customFormat="1" ht="12.75">
      <c r="A11" s="114" t="s">
        <v>11</v>
      </c>
      <c r="B11" s="115" t="s">
        <v>54</v>
      </c>
      <c r="C11" s="114" t="s">
        <v>93</v>
      </c>
      <c r="D11" s="153" t="s">
        <v>24</v>
      </c>
      <c r="E11" s="114" t="s">
        <v>94</v>
      </c>
      <c r="F11" s="155" t="s">
        <v>82</v>
      </c>
      <c r="G11" s="153" t="s">
        <v>16</v>
      </c>
      <c r="H11" s="153" t="s">
        <v>164</v>
      </c>
      <c r="I11" s="155" t="s">
        <v>95</v>
      </c>
      <c r="J11" s="114" t="s">
        <v>96</v>
      </c>
      <c r="K11" s="114" t="s">
        <v>97</v>
      </c>
      <c r="L11" s="114" t="s">
        <v>98</v>
      </c>
      <c r="M11" s="116" t="s">
        <v>99</v>
      </c>
      <c r="N11" s="157" t="s">
        <v>100</v>
      </c>
      <c r="O11" s="114" t="s">
        <v>101</v>
      </c>
    </row>
    <row r="12" spans="1:15" s="117" customFormat="1" ht="12.75">
      <c r="A12" s="118"/>
      <c r="B12" s="160" t="s">
        <v>102</v>
      </c>
      <c r="C12" s="118"/>
      <c r="D12" s="161"/>
      <c r="E12" s="118"/>
      <c r="F12" s="160"/>
      <c r="G12" s="161"/>
      <c r="H12" s="161"/>
      <c r="I12" s="160"/>
      <c r="J12" s="118" t="s">
        <v>103</v>
      </c>
      <c r="K12" s="118" t="s">
        <v>104</v>
      </c>
      <c r="L12" s="118" t="s">
        <v>105</v>
      </c>
      <c r="M12" s="119" t="s">
        <v>106</v>
      </c>
      <c r="N12" s="158"/>
      <c r="O12" s="118" t="s">
        <v>107</v>
      </c>
    </row>
    <row r="13" spans="1:15" s="117" customFormat="1" ht="12.75">
      <c r="A13" s="120" t="s">
        <v>23</v>
      </c>
      <c r="B13" s="156"/>
      <c r="C13" s="120" t="s">
        <v>108</v>
      </c>
      <c r="D13" s="154"/>
      <c r="E13" s="120" t="s">
        <v>109</v>
      </c>
      <c r="F13" s="156"/>
      <c r="G13" s="154"/>
      <c r="H13" s="154"/>
      <c r="I13" s="156"/>
      <c r="J13" s="120" t="s">
        <v>110</v>
      </c>
      <c r="K13" s="120"/>
      <c r="L13" s="120" t="s">
        <v>111</v>
      </c>
      <c r="M13" s="121">
        <v>0.25</v>
      </c>
      <c r="N13" s="159"/>
      <c r="O13" s="120" t="s">
        <v>112</v>
      </c>
    </row>
    <row r="14" spans="1:15" ht="12.75">
      <c r="A14" s="47">
        <v>1</v>
      </c>
      <c r="B14" s="55" t="s">
        <v>167</v>
      </c>
      <c r="C14" s="47" t="s">
        <v>40</v>
      </c>
      <c r="D14" s="62" t="s">
        <v>173</v>
      </c>
      <c r="E14" s="47"/>
      <c r="F14" s="55" t="s">
        <v>86</v>
      </c>
      <c r="G14" s="49">
        <v>17697</v>
      </c>
      <c r="H14" s="56">
        <v>4.38</v>
      </c>
      <c r="I14" s="57">
        <f>H14*G14</f>
        <v>77512.86</v>
      </c>
      <c r="J14" s="47"/>
      <c r="K14" s="47">
        <v>1</v>
      </c>
      <c r="L14" s="50">
        <f aca="true" t="shared" si="0" ref="L14:L23">I14*K14</f>
        <v>77512.86</v>
      </c>
      <c r="M14" s="50">
        <f>L14*25%</f>
        <v>19378.215</v>
      </c>
      <c r="N14" s="50">
        <f aca="true" t="shared" si="1" ref="N14:N23">(M14+L14)*0.1</f>
        <v>9689.1075</v>
      </c>
      <c r="O14" s="50">
        <f>N14+M14+L14+J14</f>
        <v>106580.1825</v>
      </c>
    </row>
    <row r="15" spans="1:15" ht="12.75">
      <c r="A15" s="47">
        <v>2</v>
      </c>
      <c r="B15" s="55" t="s">
        <v>186</v>
      </c>
      <c r="C15" s="47" t="s">
        <v>40</v>
      </c>
      <c r="D15" s="62" t="s">
        <v>175</v>
      </c>
      <c r="E15" s="47"/>
      <c r="F15" s="55" t="s">
        <v>86</v>
      </c>
      <c r="G15" s="49">
        <v>17697</v>
      </c>
      <c r="H15" s="56">
        <v>4.14</v>
      </c>
      <c r="I15" s="57">
        <f aca="true" t="shared" si="2" ref="I15:I24">H15*G15</f>
        <v>73265.57999999999</v>
      </c>
      <c r="J15" s="47"/>
      <c r="K15" s="47">
        <v>1</v>
      </c>
      <c r="L15" s="50">
        <f t="shared" si="0"/>
        <v>73265.57999999999</v>
      </c>
      <c r="M15" s="50">
        <f aca="true" t="shared" si="3" ref="M15:M23">L15*25%</f>
        <v>18316.394999999997</v>
      </c>
      <c r="N15" s="50">
        <f t="shared" si="1"/>
        <v>9158.197499999998</v>
      </c>
      <c r="O15" s="50">
        <f aca="true" t="shared" si="4" ref="O15:O23">N15+M15+L15+J15</f>
        <v>100740.17249999999</v>
      </c>
    </row>
    <row r="16" spans="1:15" ht="12.75">
      <c r="A16" s="47">
        <v>3</v>
      </c>
      <c r="B16" s="55" t="s">
        <v>114</v>
      </c>
      <c r="C16" s="47" t="s">
        <v>56</v>
      </c>
      <c r="D16" s="63" t="s">
        <v>214</v>
      </c>
      <c r="E16" s="54" t="s">
        <v>32</v>
      </c>
      <c r="F16" s="113" t="s">
        <v>118</v>
      </c>
      <c r="G16" s="49">
        <v>17697</v>
      </c>
      <c r="H16" s="56">
        <v>3.5</v>
      </c>
      <c r="I16" s="57">
        <f t="shared" si="2"/>
        <v>61939.5</v>
      </c>
      <c r="J16" s="47">
        <v>2655</v>
      </c>
      <c r="K16" s="47">
        <v>0.5</v>
      </c>
      <c r="L16" s="50">
        <f t="shared" si="0"/>
        <v>30969.75</v>
      </c>
      <c r="M16" s="50">
        <f t="shared" si="3"/>
        <v>7742.4375</v>
      </c>
      <c r="N16" s="50">
        <f t="shared" si="1"/>
        <v>3871.21875</v>
      </c>
      <c r="O16" s="50">
        <f t="shared" si="4"/>
        <v>45238.40625</v>
      </c>
    </row>
    <row r="17" spans="1:15" ht="12.75">
      <c r="A17" s="47">
        <v>4</v>
      </c>
      <c r="B17" s="61" t="s">
        <v>72</v>
      </c>
      <c r="C17" s="47" t="s">
        <v>56</v>
      </c>
      <c r="D17" s="63" t="s">
        <v>207</v>
      </c>
      <c r="E17" s="47"/>
      <c r="F17" s="55" t="s">
        <v>113</v>
      </c>
      <c r="G17" s="49">
        <v>17697</v>
      </c>
      <c r="H17" s="56">
        <v>3.65</v>
      </c>
      <c r="I17" s="57">
        <f t="shared" si="2"/>
        <v>64594.049999999996</v>
      </c>
      <c r="J17" s="47"/>
      <c r="K17" s="47">
        <v>1</v>
      </c>
      <c r="L17" s="50">
        <f t="shared" si="0"/>
        <v>64594.049999999996</v>
      </c>
      <c r="M17" s="50">
        <f t="shared" si="3"/>
        <v>16148.512499999999</v>
      </c>
      <c r="N17" s="50">
        <f t="shared" si="1"/>
        <v>8074.25625</v>
      </c>
      <c r="O17" s="50">
        <f t="shared" si="4"/>
        <v>88816.81874999999</v>
      </c>
    </row>
    <row r="18" spans="1:15" ht="12.75">
      <c r="A18" s="47">
        <v>5</v>
      </c>
      <c r="B18" s="55" t="s">
        <v>116</v>
      </c>
      <c r="C18" s="47" t="s">
        <v>40</v>
      </c>
      <c r="D18" s="63" t="s">
        <v>212</v>
      </c>
      <c r="E18" s="47"/>
      <c r="F18" s="55" t="s">
        <v>117</v>
      </c>
      <c r="G18" s="49">
        <v>17697</v>
      </c>
      <c r="H18" s="56">
        <v>3.94</v>
      </c>
      <c r="I18" s="57">
        <f t="shared" si="2"/>
        <v>69726.18</v>
      </c>
      <c r="J18" s="47"/>
      <c r="K18" s="47">
        <v>1.5</v>
      </c>
      <c r="L18" s="50">
        <f t="shared" si="0"/>
        <v>104589.26999999999</v>
      </c>
      <c r="M18" s="50"/>
      <c r="N18" s="50">
        <f t="shared" si="1"/>
        <v>10458.927</v>
      </c>
      <c r="O18" s="50">
        <f t="shared" si="4"/>
        <v>115048.19699999999</v>
      </c>
    </row>
    <row r="19" spans="1:15" ht="12.75">
      <c r="A19" s="47">
        <v>6</v>
      </c>
      <c r="B19" s="55" t="s">
        <v>116</v>
      </c>
      <c r="C19" s="47" t="s">
        <v>39</v>
      </c>
      <c r="D19" s="62" t="s">
        <v>174</v>
      </c>
      <c r="E19" s="47"/>
      <c r="F19" s="55" t="s">
        <v>87</v>
      </c>
      <c r="G19" s="49">
        <v>17697</v>
      </c>
      <c r="H19" s="56">
        <v>3.61</v>
      </c>
      <c r="I19" s="57">
        <f t="shared" si="2"/>
        <v>63886.17</v>
      </c>
      <c r="J19" s="47"/>
      <c r="K19" s="47">
        <v>1.5</v>
      </c>
      <c r="L19" s="50">
        <f t="shared" si="0"/>
        <v>95829.255</v>
      </c>
      <c r="M19" s="50"/>
      <c r="N19" s="50">
        <f t="shared" si="1"/>
        <v>9582.925500000001</v>
      </c>
      <c r="O19" s="50">
        <f t="shared" si="4"/>
        <v>105412.1805</v>
      </c>
    </row>
    <row r="20" spans="1:15" ht="12.75">
      <c r="A20" s="47">
        <v>7</v>
      </c>
      <c r="B20" s="55" t="s">
        <v>168</v>
      </c>
      <c r="C20" s="47" t="s">
        <v>56</v>
      </c>
      <c r="D20" s="63" t="s">
        <v>195</v>
      </c>
      <c r="E20" s="47"/>
      <c r="F20" s="55" t="s">
        <v>165</v>
      </c>
      <c r="G20" s="49">
        <v>17697</v>
      </c>
      <c r="H20" s="56">
        <v>3.32</v>
      </c>
      <c r="I20" s="57">
        <f t="shared" si="2"/>
        <v>58754.03999999999</v>
      </c>
      <c r="J20" s="47"/>
      <c r="K20" s="50">
        <v>1</v>
      </c>
      <c r="L20" s="50">
        <f t="shared" si="0"/>
        <v>58754.03999999999</v>
      </c>
      <c r="M20" s="50">
        <f t="shared" si="3"/>
        <v>14688.509999999998</v>
      </c>
      <c r="N20" s="50">
        <f t="shared" si="1"/>
        <v>7344.254999999999</v>
      </c>
      <c r="O20" s="50">
        <f t="shared" si="4"/>
        <v>80786.805</v>
      </c>
    </row>
    <row r="21" spans="1:15" ht="12.75">
      <c r="A21" s="47">
        <v>8</v>
      </c>
      <c r="B21" s="55" t="s">
        <v>151</v>
      </c>
      <c r="C21" s="47" t="s">
        <v>40</v>
      </c>
      <c r="D21" s="63" t="s">
        <v>176</v>
      </c>
      <c r="E21" s="47" t="s">
        <v>38</v>
      </c>
      <c r="F21" s="55" t="s">
        <v>84</v>
      </c>
      <c r="G21" s="49">
        <v>17697</v>
      </c>
      <c r="H21" s="56">
        <v>4.66</v>
      </c>
      <c r="I21" s="57">
        <f t="shared" si="2"/>
        <v>82468.02</v>
      </c>
      <c r="J21" s="47"/>
      <c r="K21" s="47">
        <v>1</v>
      </c>
      <c r="L21" s="50">
        <f t="shared" si="0"/>
        <v>82468.02</v>
      </c>
      <c r="M21" s="50">
        <f t="shared" si="3"/>
        <v>20617.005</v>
      </c>
      <c r="N21" s="50">
        <f t="shared" si="1"/>
        <v>10308.502500000002</v>
      </c>
      <c r="O21" s="50">
        <f t="shared" si="4"/>
        <v>113393.52750000001</v>
      </c>
    </row>
    <row r="22" spans="1:15" ht="12.75">
      <c r="A22" s="47">
        <v>9</v>
      </c>
      <c r="B22" s="55" t="s">
        <v>149</v>
      </c>
      <c r="C22" s="47" t="s">
        <v>56</v>
      </c>
      <c r="D22" s="63" t="s">
        <v>177</v>
      </c>
      <c r="E22" s="47"/>
      <c r="F22" s="47" t="s">
        <v>117</v>
      </c>
      <c r="G22" s="52">
        <v>17697</v>
      </c>
      <c r="H22" s="56">
        <v>3.85</v>
      </c>
      <c r="I22" s="57">
        <f t="shared" si="2"/>
        <v>68133.45</v>
      </c>
      <c r="J22" s="47"/>
      <c r="K22" s="47">
        <v>1</v>
      </c>
      <c r="L22" s="50">
        <f t="shared" si="0"/>
        <v>68133.45</v>
      </c>
      <c r="M22" s="50">
        <f t="shared" si="3"/>
        <v>17033.3625</v>
      </c>
      <c r="N22" s="50">
        <f t="shared" si="1"/>
        <v>8516.68125</v>
      </c>
      <c r="O22" s="50">
        <f t="shared" si="4"/>
        <v>93683.49375</v>
      </c>
    </row>
    <row r="23" spans="1:15" ht="12.75">
      <c r="A23" s="47">
        <v>10</v>
      </c>
      <c r="B23" s="55" t="s">
        <v>115</v>
      </c>
      <c r="C23" s="47" t="s">
        <v>40</v>
      </c>
      <c r="D23" s="63" t="s">
        <v>209</v>
      </c>
      <c r="E23" s="47"/>
      <c r="F23" s="47" t="s">
        <v>196</v>
      </c>
      <c r="G23" s="49">
        <v>17697</v>
      </c>
      <c r="H23" s="56">
        <v>4.27</v>
      </c>
      <c r="I23" s="57">
        <f t="shared" si="2"/>
        <v>75566.18999999999</v>
      </c>
      <c r="J23" s="47"/>
      <c r="K23" s="47">
        <v>0.5</v>
      </c>
      <c r="L23" s="50">
        <f t="shared" si="0"/>
        <v>37783.094999999994</v>
      </c>
      <c r="M23" s="50">
        <f t="shared" si="3"/>
        <v>9445.773749999998</v>
      </c>
      <c r="N23" s="50">
        <f t="shared" si="1"/>
        <v>4722.886874999999</v>
      </c>
      <c r="O23" s="50">
        <f t="shared" si="4"/>
        <v>51951.75562499999</v>
      </c>
    </row>
    <row r="24" spans="1:15" ht="12.75">
      <c r="A24" s="47"/>
      <c r="B24" s="55" t="s">
        <v>232</v>
      </c>
      <c r="C24" s="47" t="s">
        <v>40</v>
      </c>
      <c r="D24" s="63" t="s">
        <v>233</v>
      </c>
      <c r="E24" s="47" t="s">
        <v>38</v>
      </c>
      <c r="F24" s="47" t="s">
        <v>234</v>
      </c>
      <c r="G24" s="49">
        <v>17697</v>
      </c>
      <c r="H24" s="56">
        <v>4.66</v>
      </c>
      <c r="I24" s="57">
        <f t="shared" si="2"/>
        <v>82468.02</v>
      </c>
      <c r="J24" s="47"/>
      <c r="K24" s="47">
        <v>1</v>
      </c>
      <c r="L24" s="50">
        <f>I24*K24</f>
        <v>82468.02</v>
      </c>
      <c r="M24" s="50">
        <f>L24*25%</f>
        <v>20617.005</v>
      </c>
      <c r="N24" s="50">
        <f>(M24+L24)*0.1</f>
        <v>10308.502500000002</v>
      </c>
      <c r="O24" s="50">
        <f>N24+M24+L24+J24</f>
        <v>113393.52750000001</v>
      </c>
    </row>
    <row r="25" spans="1:15" ht="12.75">
      <c r="A25" s="47"/>
      <c r="B25" s="55"/>
      <c r="C25" s="47"/>
      <c r="D25" s="47"/>
      <c r="E25" s="47"/>
      <c r="F25" s="47"/>
      <c r="G25" s="47"/>
      <c r="H25" s="49"/>
      <c r="I25" s="49"/>
      <c r="J25" s="60">
        <f>SUM(J14:J23)</f>
        <v>2655</v>
      </c>
      <c r="K25" s="59">
        <f>SUM(K14:K24)</f>
        <v>11</v>
      </c>
      <c r="L25" s="59">
        <f>SUM(L14:L24)</f>
        <v>776367.3899999999</v>
      </c>
      <c r="M25" s="59">
        <f>SUM(M14:M24)</f>
        <v>143987.21625</v>
      </c>
      <c r="N25" s="59">
        <f>SUM(N14:N24)</f>
        <v>92035.46062499998</v>
      </c>
      <c r="O25" s="59">
        <f>SUM(O14:O24)</f>
        <v>1015045.0668749999</v>
      </c>
    </row>
    <row r="26" spans="1:15" ht="19.5" customHeight="1">
      <c r="A26" s="41"/>
      <c r="B26" s="44" t="s">
        <v>128</v>
      </c>
      <c r="C26" s="44"/>
      <c r="D26" s="44"/>
      <c r="E26" s="44"/>
      <c r="F26" s="45" t="s">
        <v>187</v>
      </c>
      <c r="G26" s="45"/>
      <c r="H26" s="45"/>
      <c r="I26" s="42"/>
      <c r="J26" s="41"/>
      <c r="K26" s="41"/>
      <c r="L26" s="41"/>
      <c r="M26" s="41"/>
      <c r="N26" s="41"/>
      <c r="O26" s="41"/>
    </row>
    <row r="27" spans="1:15" ht="19.5" customHeight="1">
      <c r="A27" s="41"/>
      <c r="B27" s="44" t="s">
        <v>50</v>
      </c>
      <c r="C27" s="44"/>
      <c r="D27" s="44"/>
      <c r="E27" s="44"/>
      <c r="F27" s="46" t="s">
        <v>90</v>
      </c>
      <c r="G27" s="46"/>
      <c r="H27" s="46"/>
      <c r="I27" s="43"/>
      <c r="J27" s="41"/>
      <c r="K27" s="41"/>
      <c r="L27" s="41"/>
      <c r="M27" s="41"/>
      <c r="N27" s="41"/>
      <c r="O27" s="41"/>
    </row>
    <row r="28" spans="1:15" ht="19.5" customHeight="1">
      <c r="A28" s="41"/>
      <c r="B28" s="44" t="s">
        <v>51</v>
      </c>
      <c r="C28" s="44"/>
      <c r="D28" s="44"/>
      <c r="E28" s="44"/>
      <c r="F28" s="45" t="s">
        <v>163</v>
      </c>
      <c r="G28" s="45"/>
      <c r="H28" s="45"/>
      <c r="I28" s="42"/>
      <c r="J28" s="41"/>
      <c r="K28" s="41"/>
      <c r="L28" s="41"/>
      <c r="M28" s="41"/>
      <c r="N28" s="41"/>
      <c r="O28" s="41"/>
    </row>
  </sheetData>
  <sheetProtection/>
  <mergeCells count="7">
    <mergeCell ref="N11:N13"/>
    <mergeCell ref="B12:B13"/>
    <mergeCell ref="D11:D13"/>
    <mergeCell ref="F11:F13"/>
    <mergeCell ref="G11:G13"/>
    <mergeCell ref="H11:H13"/>
    <mergeCell ref="I11:I13"/>
  </mergeCells>
  <printOptions/>
  <pageMargins left="0.984251968503937" right="0.3937007874015748" top="0.984251968503937" bottom="0.3937007874015748" header="1.1023622047244095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106" zoomScaleSheetLayoutView="106" zoomScalePageLayoutView="0" workbookViewId="0" topLeftCell="A6">
      <selection activeCell="B6" sqref="B1:B16384"/>
    </sheetView>
  </sheetViews>
  <sheetFormatPr defaultColWidth="9.140625" defaultRowHeight="12.75"/>
  <cols>
    <col min="1" max="1" width="3.421875" style="30" customWidth="1"/>
    <col min="2" max="2" width="13.8515625" style="30" customWidth="1"/>
    <col min="3" max="3" width="7.57421875" style="30" customWidth="1"/>
    <col min="4" max="4" width="6.421875" style="30" customWidth="1"/>
    <col min="5" max="5" width="7.140625" style="30" customWidth="1"/>
    <col min="6" max="6" width="6.28125" style="30" customWidth="1"/>
    <col min="7" max="7" width="6.421875" style="30" customWidth="1"/>
    <col min="8" max="8" width="6.8515625" style="30" customWidth="1"/>
    <col min="9" max="9" width="8.8515625" style="30" customWidth="1"/>
    <col min="10" max="10" width="8.00390625" style="30" customWidth="1"/>
    <col min="11" max="11" width="8.140625" style="30" customWidth="1"/>
    <col min="12" max="12" width="9.57421875" style="30" customWidth="1"/>
    <col min="13" max="14" width="7.8515625" style="30" customWidth="1"/>
    <col min="15" max="16384" width="9.140625" style="30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41"/>
      <c r="B3" s="41"/>
      <c r="C3" s="41"/>
      <c r="D3" s="41" t="s">
        <v>91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>
      <c r="A5" s="41"/>
      <c r="B5" s="41"/>
      <c r="C5" s="41"/>
      <c r="D5" s="41"/>
      <c r="E5" s="41" t="s">
        <v>92</v>
      </c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2.75">
      <c r="A7" s="41"/>
      <c r="B7" s="41"/>
      <c r="C7" s="41"/>
      <c r="D7" s="41"/>
      <c r="E7" s="41" t="s">
        <v>169</v>
      </c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2.75">
      <c r="A9" s="41"/>
      <c r="B9" s="41"/>
      <c r="C9" s="41"/>
      <c r="D9" s="41" t="s">
        <v>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17" customFormat="1" ht="12.75">
      <c r="A11" s="114" t="s">
        <v>11</v>
      </c>
      <c r="B11" s="115" t="s">
        <v>54</v>
      </c>
      <c r="C11" s="114" t="s">
        <v>93</v>
      </c>
      <c r="D11" s="153" t="s">
        <v>24</v>
      </c>
      <c r="E11" s="114" t="s">
        <v>94</v>
      </c>
      <c r="F11" s="155" t="s">
        <v>82</v>
      </c>
      <c r="G11" s="153" t="s">
        <v>16</v>
      </c>
      <c r="H11" s="153" t="s">
        <v>164</v>
      </c>
      <c r="I11" s="155" t="s">
        <v>95</v>
      </c>
      <c r="J11" s="114" t="s">
        <v>96</v>
      </c>
      <c r="K11" s="114" t="s">
        <v>97</v>
      </c>
      <c r="L11" s="114" t="s">
        <v>98</v>
      </c>
      <c r="M11" s="116" t="s">
        <v>99</v>
      </c>
      <c r="N11" s="157" t="s">
        <v>100</v>
      </c>
      <c r="O11" s="114" t="s">
        <v>101</v>
      </c>
    </row>
    <row r="12" spans="1:15" s="117" customFormat="1" ht="12.75">
      <c r="A12" s="118"/>
      <c r="B12" s="160" t="s">
        <v>102</v>
      </c>
      <c r="C12" s="118"/>
      <c r="D12" s="161"/>
      <c r="E12" s="118"/>
      <c r="F12" s="160"/>
      <c r="G12" s="161"/>
      <c r="H12" s="161"/>
      <c r="I12" s="160"/>
      <c r="J12" s="118" t="s">
        <v>103</v>
      </c>
      <c r="K12" s="118" t="s">
        <v>104</v>
      </c>
      <c r="L12" s="118" t="s">
        <v>105</v>
      </c>
      <c r="M12" s="119" t="s">
        <v>106</v>
      </c>
      <c r="N12" s="158"/>
      <c r="O12" s="118" t="s">
        <v>107</v>
      </c>
    </row>
    <row r="13" spans="1:15" s="117" customFormat="1" ht="12.75">
      <c r="A13" s="120" t="s">
        <v>23</v>
      </c>
      <c r="B13" s="156"/>
      <c r="C13" s="120" t="s">
        <v>108</v>
      </c>
      <c r="D13" s="154"/>
      <c r="E13" s="120" t="s">
        <v>109</v>
      </c>
      <c r="F13" s="156"/>
      <c r="G13" s="154"/>
      <c r="H13" s="154"/>
      <c r="I13" s="156"/>
      <c r="J13" s="120" t="s">
        <v>110</v>
      </c>
      <c r="K13" s="120"/>
      <c r="L13" s="120" t="s">
        <v>111</v>
      </c>
      <c r="M13" s="121">
        <v>0.25</v>
      </c>
      <c r="N13" s="159"/>
      <c r="O13" s="120" t="s">
        <v>112</v>
      </c>
    </row>
    <row r="14" spans="1:15" ht="12.75">
      <c r="A14" s="47">
        <v>1</v>
      </c>
      <c r="B14" s="55" t="s">
        <v>167</v>
      </c>
      <c r="C14" s="47" t="s">
        <v>40</v>
      </c>
      <c r="D14" s="62" t="s">
        <v>173</v>
      </c>
      <c r="E14" s="47"/>
      <c r="F14" s="55" t="s">
        <v>86</v>
      </c>
      <c r="G14" s="49">
        <v>17697</v>
      </c>
      <c r="H14" s="56">
        <v>3.44</v>
      </c>
      <c r="I14" s="57">
        <f>H14*G14</f>
        <v>60877.68</v>
      </c>
      <c r="J14" s="47"/>
      <c r="K14" s="47">
        <v>1</v>
      </c>
      <c r="L14" s="50">
        <f aca="true" t="shared" si="0" ref="L14:L24">I14*K14</f>
        <v>60877.68</v>
      </c>
      <c r="M14" s="50">
        <f>L14*25%</f>
        <v>15219.42</v>
      </c>
      <c r="N14" s="50">
        <f aca="true" t="shared" si="1" ref="N14:N24">(M14+L14)*0.1</f>
        <v>7609.710000000001</v>
      </c>
      <c r="O14" s="50">
        <f>N14+M14+L14+J14</f>
        <v>83706.81</v>
      </c>
    </row>
    <row r="15" spans="1:15" ht="12.75">
      <c r="A15" s="47">
        <v>2</v>
      </c>
      <c r="B15" s="55" t="s">
        <v>186</v>
      </c>
      <c r="C15" s="47" t="s">
        <v>40</v>
      </c>
      <c r="D15" s="62" t="s">
        <v>175</v>
      </c>
      <c r="E15" s="47"/>
      <c r="F15" s="55" t="s">
        <v>86</v>
      </c>
      <c r="G15" s="49">
        <v>17697</v>
      </c>
      <c r="H15" s="56">
        <v>3.14</v>
      </c>
      <c r="I15" s="57">
        <f aca="true" t="shared" si="2" ref="I15:I24">H15*G15</f>
        <v>55568.58</v>
      </c>
      <c r="J15" s="47"/>
      <c r="K15" s="47">
        <v>1</v>
      </c>
      <c r="L15" s="50">
        <f t="shared" si="0"/>
        <v>55568.58</v>
      </c>
      <c r="M15" s="50">
        <f aca="true" t="shared" si="3" ref="M15:M24">L15*25%</f>
        <v>13892.145</v>
      </c>
      <c r="N15" s="50">
        <f t="shared" si="1"/>
        <v>6946.072500000001</v>
      </c>
      <c r="O15" s="50">
        <f aca="true" t="shared" si="4" ref="O15:O24">N15+M15+L15+J15</f>
        <v>76406.7975</v>
      </c>
    </row>
    <row r="16" spans="1:15" ht="12.75">
      <c r="A16" s="47">
        <v>3</v>
      </c>
      <c r="B16" s="55" t="s">
        <v>114</v>
      </c>
      <c r="C16" s="47" t="s">
        <v>56</v>
      </c>
      <c r="D16" s="63" t="s">
        <v>214</v>
      </c>
      <c r="E16" s="54" t="s">
        <v>32</v>
      </c>
      <c r="F16" s="113" t="s">
        <v>118</v>
      </c>
      <c r="G16" s="49">
        <v>17697</v>
      </c>
      <c r="H16" s="56">
        <v>2.3</v>
      </c>
      <c r="I16" s="57">
        <f t="shared" si="2"/>
        <v>40703.1</v>
      </c>
      <c r="J16" s="47">
        <v>2655</v>
      </c>
      <c r="K16" s="47">
        <v>0.5</v>
      </c>
      <c r="L16" s="50">
        <f t="shared" si="0"/>
        <v>20351.55</v>
      </c>
      <c r="M16" s="50">
        <f t="shared" si="3"/>
        <v>5087.8875</v>
      </c>
      <c r="N16" s="50">
        <f t="shared" si="1"/>
        <v>2543.9437500000004</v>
      </c>
      <c r="O16" s="50">
        <f t="shared" si="4"/>
        <v>30638.38125</v>
      </c>
    </row>
    <row r="17" spans="1:15" ht="12.75">
      <c r="A17" s="47">
        <v>4</v>
      </c>
      <c r="B17" s="61" t="s">
        <v>72</v>
      </c>
      <c r="C17" s="47" t="s">
        <v>56</v>
      </c>
      <c r="D17" s="63" t="s">
        <v>207</v>
      </c>
      <c r="E17" s="47"/>
      <c r="F17" s="55" t="s">
        <v>113</v>
      </c>
      <c r="G17" s="49">
        <v>17697</v>
      </c>
      <c r="H17" s="56">
        <v>2.73</v>
      </c>
      <c r="I17" s="57">
        <f t="shared" si="2"/>
        <v>48312.81</v>
      </c>
      <c r="J17" s="47"/>
      <c r="K17" s="47">
        <v>1</v>
      </c>
      <c r="L17" s="50">
        <f t="shared" si="0"/>
        <v>48312.81</v>
      </c>
      <c r="M17" s="50">
        <f t="shared" si="3"/>
        <v>12078.2025</v>
      </c>
      <c r="N17" s="50">
        <f t="shared" si="1"/>
        <v>6039.10125</v>
      </c>
      <c r="O17" s="50">
        <f t="shared" si="4"/>
        <v>66430.11374999999</v>
      </c>
    </row>
    <row r="18" spans="1:15" ht="12.75">
      <c r="A18" s="47">
        <v>5</v>
      </c>
      <c r="B18" s="55" t="s">
        <v>116</v>
      </c>
      <c r="C18" s="47" t="s">
        <v>40</v>
      </c>
      <c r="D18" s="63" t="s">
        <v>212</v>
      </c>
      <c r="E18" s="47"/>
      <c r="F18" s="55" t="s">
        <v>117</v>
      </c>
      <c r="G18" s="49">
        <v>17697</v>
      </c>
      <c r="H18" s="56">
        <v>3.1</v>
      </c>
      <c r="I18" s="57">
        <f t="shared" si="2"/>
        <v>54860.700000000004</v>
      </c>
      <c r="J18" s="47"/>
      <c r="K18" s="47">
        <v>1.5</v>
      </c>
      <c r="L18" s="50">
        <f t="shared" si="0"/>
        <v>82291.05</v>
      </c>
      <c r="M18" s="50"/>
      <c r="N18" s="50">
        <f t="shared" si="1"/>
        <v>8229.105000000001</v>
      </c>
      <c r="O18" s="50">
        <f t="shared" si="4"/>
        <v>90520.155</v>
      </c>
    </row>
    <row r="19" spans="1:15" ht="12.75">
      <c r="A19" s="47">
        <v>6</v>
      </c>
      <c r="B19" s="55" t="s">
        <v>116</v>
      </c>
      <c r="C19" s="47" t="s">
        <v>39</v>
      </c>
      <c r="D19" s="62" t="s">
        <v>174</v>
      </c>
      <c r="E19" s="47"/>
      <c r="F19" s="55" t="s">
        <v>87</v>
      </c>
      <c r="G19" s="49">
        <v>17697</v>
      </c>
      <c r="H19" s="56">
        <v>2.68</v>
      </c>
      <c r="I19" s="57">
        <f t="shared" si="2"/>
        <v>47427.96000000001</v>
      </c>
      <c r="J19" s="47"/>
      <c r="K19" s="47">
        <v>1.5</v>
      </c>
      <c r="L19" s="50">
        <f t="shared" si="0"/>
        <v>71141.94</v>
      </c>
      <c r="M19" s="50"/>
      <c r="N19" s="50">
        <f t="shared" si="1"/>
        <v>7114.194</v>
      </c>
      <c r="O19" s="50">
        <f t="shared" si="4"/>
        <v>78256.134</v>
      </c>
    </row>
    <row r="20" spans="1:15" ht="12.75">
      <c r="A20" s="47">
        <v>7</v>
      </c>
      <c r="B20" s="55" t="s">
        <v>168</v>
      </c>
      <c r="C20" s="47" t="s">
        <v>56</v>
      </c>
      <c r="D20" s="63" t="s">
        <v>195</v>
      </c>
      <c r="E20" s="47"/>
      <c r="F20" s="55" t="s">
        <v>165</v>
      </c>
      <c r="G20" s="49">
        <v>17697</v>
      </c>
      <c r="H20" s="56">
        <v>2.34</v>
      </c>
      <c r="I20" s="57">
        <f t="shared" si="2"/>
        <v>41410.979999999996</v>
      </c>
      <c r="J20" s="47"/>
      <c r="K20" s="50">
        <v>1</v>
      </c>
      <c r="L20" s="50">
        <f t="shared" si="0"/>
        <v>41410.979999999996</v>
      </c>
      <c r="M20" s="50">
        <f t="shared" si="3"/>
        <v>10352.744999999999</v>
      </c>
      <c r="N20" s="50">
        <f t="shared" si="1"/>
        <v>5176.3724999999995</v>
      </c>
      <c r="O20" s="50">
        <f t="shared" si="4"/>
        <v>56940.097499999996</v>
      </c>
    </row>
    <row r="21" spans="1:15" ht="12.75">
      <c r="A21" s="47">
        <v>8</v>
      </c>
      <c r="B21" s="55" t="s">
        <v>151</v>
      </c>
      <c r="C21" s="47" t="s">
        <v>40</v>
      </c>
      <c r="D21" s="63" t="s">
        <v>176</v>
      </c>
      <c r="E21" s="47" t="s">
        <v>38</v>
      </c>
      <c r="F21" s="55" t="s">
        <v>84</v>
      </c>
      <c r="G21" s="49">
        <v>17697</v>
      </c>
      <c r="H21" s="56">
        <v>3.73</v>
      </c>
      <c r="I21" s="57">
        <f t="shared" si="2"/>
        <v>66009.81</v>
      </c>
      <c r="J21" s="47"/>
      <c r="K21" s="47">
        <v>1</v>
      </c>
      <c r="L21" s="50">
        <f t="shared" si="0"/>
        <v>66009.81</v>
      </c>
      <c r="M21" s="50">
        <f t="shared" si="3"/>
        <v>16502.4525</v>
      </c>
      <c r="N21" s="50">
        <f t="shared" si="1"/>
        <v>8251.22625</v>
      </c>
      <c r="O21" s="50">
        <f t="shared" si="4"/>
        <v>90763.48874999999</v>
      </c>
    </row>
    <row r="22" spans="1:15" ht="12.75">
      <c r="A22" s="47">
        <v>9</v>
      </c>
      <c r="B22" s="55" t="s">
        <v>149</v>
      </c>
      <c r="C22" s="47" t="s">
        <v>56</v>
      </c>
      <c r="D22" s="63" t="s">
        <v>177</v>
      </c>
      <c r="E22" s="47"/>
      <c r="F22" s="47" t="s">
        <v>117</v>
      </c>
      <c r="G22" s="51">
        <v>17697</v>
      </c>
      <c r="H22" s="56">
        <v>3.04</v>
      </c>
      <c r="I22" s="57">
        <f t="shared" si="2"/>
        <v>53798.88</v>
      </c>
      <c r="J22" s="47"/>
      <c r="K22" s="47">
        <v>1</v>
      </c>
      <c r="L22" s="50">
        <f t="shared" si="0"/>
        <v>53798.88</v>
      </c>
      <c r="M22" s="50">
        <f t="shared" si="3"/>
        <v>13449.72</v>
      </c>
      <c r="N22" s="50">
        <f t="shared" si="1"/>
        <v>6724.86</v>
      </c>
      <c r="O22" s="50">
        <f t="shared" si="4"/>
        <v>73973.45999999999</v>
      </c>
    </row>
    <row r="23" spans="1:15" ht="12.75">
      <c r="A23" s="47">
        <v>10</v>
      </c>
      <c r="B23" s="55" t="s">
        <v>115</v>
      </c>
      <c r="C23" s="47" t="s">
        <v>40</v>
      </c>
      <c r="D23" s="63" t="s">
        <v>209</v>
      </c>
      <c r="E23" s="47"/>
      <c r="F23" s="47" t="s">
        <v>196</v>
      </c>
      <c r="G23" s="49">
        <v>17697</v>
      </c>
      <c r="H23" s="56">
        <v>3.32</v>
      </c>
      <c r="I23" s="57">
        <f t="shared" si="2"/>
        <v>58754.03999999999</v>
      </c>
      <c r="J23" s="47"/>
      <c r="K23" s="47">
        <v>0.5</v>
      </c>
      <c r="L23" s="50">
        <f t="shared" si="0"/>
        <v>29377.019999999997</v>
      </c>
      <c r="M23" s="50">
        <f t="shared" si="3"/>
        <v>7344.254999999999</v>
      </c>
      <c r="N23" s="50">
        <f t="shared" si="1"/>
        <v>3672.1274999999996</v>
      </c>
      <c r="O23" s="50">
        <f t="shared" si="4"/>
        <v>40393.4025</v>
      </c>
    </row>
    <row r="24" spans="1:15" ht="12.75">
      <c r="A24" s="47"/>
      <c r="B24" s="55" t="s">
        <v>232</v>
      </c>
      <c r="C24" s="47" t="s">
        <v>40</v>
      </c>
      <c r="D24" s="63" t="s">
        <v>233</v>
      </c>
      <c r="E24" s="47" t="s">
        <v>38</v>
      </c>
      <c r="F24" s="47" t="s">
        <v>234</v>
      </c>
      <c r="G24" s="49">
        <v>17697</v>
      </c>
      <c r="H24" s="56">
        <v>3.73</v>
      </c>
      <c r="I24" s="57">
        <f t="shared" si="2"/>
        <v>66009.81</v>
      </c>
      <c r="J24" s="47"/>
      <c r="K24" s="47">
        <v>1</v>
      </c>
      <c r="L24" s="50">
        <f t="shared" si="0"/>
        <v>66009.81</v>
      </c>
      <c r="M24" s="50">
        <f t="shared" si="3"/>
        <v>16502.4525</v>
      </c>
      <c r="N24" s="50">
        <f t="shared" si="1"/>
        <v>8251.22625</v>
      </c>
      <c r="O24" s="50">
        <f t="shared" si="4"/>
        <v>90763.48874999999</v>
      </c>
    </row>
    <row r="25" spans="1:15" ht="12.75">
      <c r="A25" s="47"/>
      <c r="B25" s="55"/>
      <c r="C25" s="47"/>
      <c r="D25" s="47"/>
      <c r="E25" s="47"/>
      <c r="F25" s="47"/>
      <c r="G25" s="47"/>
      <c r="H25" s="49"/>
      <c r="I25" s="49"/>
      <c r="J25" s="60">
        <f>SUM(J14:J23)</f>
        <v>2655</v>
      </c>
      <c r="K25" s="60">
        <f>SUM(K14:K24)</f>
        <v>11</v>
      </c>
      <c r="L25" s="59">
        <f>SUM(L14:L24)</f>
        <v>595150.1099999999</v>
      </c>
      <c r="M25" s="59">
        <f>SUM(M14:M24)</f>
        <v>110429.28</v>
      </c>
      <c r="N25" s="59">
        <f>SUM(N14:N24)</f>
        <v>70557.93900000001</v>
      </c>
      <c r="O25" s="59">
        <f>SUM(O14:O24)</f>
        <v>778792.3289999999</v>
      </c>
    </row>
    <row r="26" spans="1:15" ht="19.5" customHeight="1">
      <c r="A26" s="41"/>
      <c r="B26" s="44" t="s">
        <v>128</v>
      </c>
      <c r="C26" s="44"/>
      <c r="D26" s="44"/>
      <c r="E26" s="44"/>
      <c r="F26" s="45" t="s">
        <v>187</v>
      </c>
      <c r="G26" s="45"/>
      <c r="H26" s="45"/>
      <c r="I26" s="42"/>
      <c r="J26" s="41"/>
      <c r="K26" s="41"/>
      <c r="L26" s="41"/>
      <c r="M26" s="41"/>
      <c r="N26" s="41"/>
      <c r="O26" s="41"/>
    </row>
    <row r="27" spans="1:15" ht="19.5" customHeight="1">
      <c r="A27" s="41"/>
      <c r="B27" s="44" t="s">
        <v>50</v>
      </c>
      <c r="C27" s="44"/>
      <c r="D27" s="44"/>
      <c r="E27" s="44"/>
      <c r="F27" s="46" t="s">
        <v>90</v>
      </c>
      <c r="G27" s="46"/>
      <c r="H27" s="46"/>
      <c r="I27" s="43"/>
      <c r="J27" s="41"/>
      <c r="K27" s="41"/>
      <c r="L27" s="41"/>
      <c r="M27" s="41"/>
      <c r="N27" s="41"/>
      <c r="O27" s="41"/>
    </row>
    <row r="28" spans="1:15" ht="19.5" customHeight="1">
      <c r="A28" s="41"/>
      <c r="B28" s="44" t="s">
        <v>51</v>
      </c>
      <c r="C28" s="44"/>
      <c r="D28" s="44"/>
      <c r="E28" s="44"/>
      <c r="F28" s="45" t="s">
        <v>163</v>
      </c>
      <c r="G28" s="45"/>
      <c r="H28" s="45"/>
      <c r="I28" s="42"/>
      <c r="J28" s="41"/>
      <c r="K28" s="41"/>
      <c r="L28" s="41"/>
      <c r="M28" s="41"/>
      <c r="N28" s="41"/>
      <c r="O28" s="41"/>
    </row>
  </sheetData>
  <sheetProtection/>
  <mergeCells count="7">
    <mergeCell ref="N11:N13"/>
    <mergeCell ref="B12:B13"/>
    <mergeCell ref="D11:D13"/>
    <mergeCell ref="F11:F13"/>
    <mergeCell ref="G11:G13"/>
    <mergeCell ref="H11:H13"/>
    <mergeCell ref="I11:I13"/>
  </mergeCells>
  <printOptions/>
  <pageMargins left="0.984251968503937" right="0.3937007874015748" top="0.984251968503937" bottom="0.3937007874015748" header="1.1023622047244095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9" sqref="J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2019-09-18T06:45:54Z</cp:lastPrinted>
  <dcterms:created xsi:type="dcterms:W3CDTF">1996-10-08T23:32:33Z</dcterms:created>
  <dcterms:modified xsi:type="dcterms:W3CDTF">2019-10-17T13:49:47Z</dcterms:modified>
  <cp:category/>
  <cp:version/>
  <cp:contentType/>
  <cp:contentStatus/>
</cp:coreProperties>
</file>