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315" windowHeight="7500" tabRatio="584" activeTab="7"/>
  </bookViews>
  <sheets>
    <sheet name="ахп старый" sheetId="8" r:id="rId1"/>
    <sheet name="ауп (новый)" sheetId="6" state="hidden" r:id="rId2"/>
    <sheet name="ахп " sheetId="14" r:id="rId3"/>
    <sheet name="ауп старый" sheetId="13" r:id="rId4"/>
    <sheet name="ауп " sheetId="9" r:id="rId5"/>
    <sheet name="учите рб" sheetId="10" state="hidden" r:id="rId6"/>
    <sheet name="Дамды учите (старый)" sheetId="12" r:id="rId7"/>
    <sheet name="Дамды учите" sheetId="11" r:id="rId8"/>
  </sheets>
  <definedNames>
    <definedName name="_xlnm.Print_Area" localSheetId="4">'ауп '!$A$1:$X$35</definedName>
    <definedName name="_xlnm.Print_Area" localSheetId="1">'ауп (новый)'!$A$1:$V$35</definedName>
    <definedName name="_xlnm.Print_Area" localSheetId="3">'ауп старый'!$A$1:$X$35</definedName>
    <definedName name="_xlnm.Print_Area" localSheetId="2">'ахп '!$A$1:$U$33</definedName>
    <definedName name="_xlnm.Print_Area" localSheetId="0">'ахп старый'!$A$1:$U$33</definedName>
    <definedName name="_xlnm.Print_Area" localSheetId="5">'учите рб'!$A$1:$AR$42</definedName>
  </definedNames>
  <calcPr calcId="124519"/>
</workbook>
</file>

<file path=xl/calcChain.xml><?xml version="1.0" encoding="utf-8"?>
<calcChain xmlns="http://schemas.openxmlformats.org/spreadsheetml/2006/main">
  <c r="L43" i="12"/>
  <c r="S43" s="1"/>
  <c r="T43" s="1"/>
  <c r="AO43" s="1"/>
  <c r="AR43" s="1"/>
  <c r="U50" i="11"/>
  <c r="W50"/>
  <c r="X50"/>
  <c r="Y50"/>
  <c r="Z50"/>
  <c r="AA50"/>
  <c r="AB50"/>
  <c r="AD50"/>
  <c r="AF50"/>
  <c r="AH50"/>
  <c r="AI50"/>
  <c r="AJ50"/>
  <c r="AK50"/>
  <c r="AL50"/>
  <c r="AM50"/>
  <c r="AP50"/>
  <c r="AQ50"/>
  <c r="Q48"/>
  <c r="R48"/>
  <c r="S48"/>
  <c r="T48" s="1"/>
  <c r="Q49"/>
  <c r="R49"/>
  <c r="S49"/>
  <c r="T49" s="1"/>
  <c r="O50"/>
  <c r="AX46"/>
  <c r="AW46" s="1"/>
  <c r="AX47"/>
  <c r="AW47" s="1"/>
  <c r="AX48"/>
  <c r="AW48" s="1"/>
  <c r="AX49"/>
  <c r="AW49" s="1"/>
  <c r="AX37"/>
  <c r="AX38"/>
  <c r="AX39"/>
  <c r="AX40"/>
  <c r="AW40" s="1"/>
  <c r="AX41"/>
  <c r="AW41" s="1"/>
  <c r="AX42"/>
  <c r="AW42" s="1"/>
  <c r="AX43"/>
  <c r="AW43" s="1"/>
  <c r="AX44"/>
  <c r="AW44" s="1"/>
  <c r="AX45"/>
  <c r="AX26"/>
  <c r="AX27"/>
  <c r="AX28"/>
  <c r="AX29"/>
  <c r="AX30"/>
  <c r="AX31"/>
  <c r="AX32"/>
  <c r="AX33"/>
  <c r="AX34"/>
  <c r="AX35"/>
  <c r="AX36"/>
  <c r="AX14"/>
  <c r="AX15"/>
  <c r="AX16"/>
  <c r="AX17"/>
  <c r="AX18"/>
  <c r="AX19"/>
  <c r="AX20"/>
  <c r="AX21"/>
  <c r="AX22"/>
  <c r="AX23"/>
  <c r="AX24"/>
  <c r="AX25"/>
  <c r="AX13"/>
  <c r="BA50"/>
  <c r="BD50"/>
  <c r="BG50"/>
  <c r="AS50"/>
  <c r="AT50"/>
  <c r="AU50"/>
  <c r="AC18"/>
  <c r="M50"/>
  <c r="N50"/>
  <c r="J50"/>
  <c r="AG39"/>
  <c r="AN39" s="1"/>
  <c r="AG40"/>
  <c r="AN40" s="1"/>
  <c r="AC39"/>
  <c r="AE39"/>
  <c r="L39"/>
  <c r="Q39" s="1"/>
  <c r="AC45"/>
  <c r="AE45"/>
  <c r="AG45"/>
  <c r="AN45" s="1"/>
  <c r="L45"/>
  <c r="Q45" s="1"/>
  <c r="AG49"/>
  <c r="AN49" s="1"/>
  <c r="AE49"/>
  <c r="AC49"/>
  <c r="F49"/>
  <c r="AG48"/>
  <c r="AN48" s="1"/>
  <c r="AE48"/>
  <c r="AC48"/>
  <c r="AG47"/>
  <c r="AN47" s="1"/>
  <c r="AE47"/>
  <c r="AC47"/>
  <c r="L47"/>
  <c r="Q47" s="1"/>
  <c r="AG46"/>
  <c r="AN46" s="1"/>
  <c r="AE46"/>
  <c r="AC46"/>
  <c r="L46"/>
  <c r="R46" s="1"/>
  <c r="F46"/>
  <c r="AG45" i="12"/>
  <c r="AG46"/>
  <c r="AG47"/>
  <c r="AG48"/>
  <c r="AE46"/>
  <c r="AE47"/>
  <c r="AE48"/>
  <c r="Q47"/>
  <c r="R47"/>
  <c r="S47"/>
  <c r="AC47"/>
  <c r="AC46"/>
  <c r="AG38"/>
  <c r="S38"/>
  <c r="R38"/>
  <c r="Q38"/>
  <c r="AC38"/>
  <c r="AE38"/>
  <c r="AR6" i="11"/>
  <c r="AR5"/>
  <c r="W29" i="9"/>
  <c r="V29"/>
  <c r="S27" i="14"/>
  <c r="P27"/>
  <c r="O27"/>
  <c r="L26"/>
  <c r="Q26" s="1"/>
  <c r="L25"/>
  <c r="Q25" s="1"/>
  <c r="L24"/>
  <c r="Q24" s="1"/>
  <c r="L23"/>
  <c r="Q23" s="1"/>
  <c r="L22"/>
  <c r="Q22" s="1"/>
  <c r="L21"/>
  <c r="Q21" s="1"/>
  <c r="P27" i="8"/>
  <c r="L26" i="13"/>
  <c r="Q26" s="1"/>
  <c r="P29"/>
  <c r="O29"/>
  <c r="L28"/>
  <c r="Q28" s="1"/>
  <c r="L27"/>
  <c r="Q27" s="1"/>
  <c r="L25"/>
  <c r="Q25" s="1"/>
  <c r="L24"/>
  <c r="Q24" s="1"/>
  <c r="L23"/>
  <c r="Q23" s="1"/>
  <c r="L22"/>
  <c r="Q22" s="1"/>
  <c r="L21"/>
  <c r="Q21" s="1"/>
  <c r="L20"/>
  <c r="Q20" s="1"/>
  <c r="P29" i="9"/>
  <c r="L28"/>
  <c r="Q28" s="1"/>
  <c r="U49" i="12"/>
  <c r="W49"/>
  <c r="X49"/>
  <c r="Y49"/>
  <c r="Z49"/>
  <c r="AQ49"/>
  <c r="AP49"/>
  <c r="AN49"/>
  <c r="AM49"/>
  <c r="AL49"/>
  <c r="AK49"/>
  <c r="AJ49"/>
  <c r="AI49"/>
  <c r="AH49"/>
  <c r="AF49"/>
  <c r="AD49"/>
  <c r="AB49"/>
  <c r="AA49"/>
  <c r="P49"/>
  <c r="O49"/>
  <c r="N49"/>
  <c r="M49"/>
  <c r="AC48"/>
  <c r="L46"/>
  <c r="S46" s="1"/>
  <c r="F48"/>
  <c r="AE45"/>
  <c r="AC45"/>
  <c r="L45"/>
  <c r="R45" s="1"/>
  <c r="F45"/>
  <c r="AG44"/>
  <c r="AE44"/>
  <c r="AC44"/>
  <c r="L44"/>
  <c r="F44"/>
  <c r="AG42"/>
  <c r="AE42"/>
  <c r="AC42"/>
  <c r="L42"/>
  <c r="R42" s="1"/>
  <c r="F42"/>
  <c r="AG41"/>
  <c r="AE41"/>
  <c r="AC41"/>
  <c r="L41"/>
  <c r="F41"/>
  <c r="AG40"/>
  <c r="AE40"/>
  <c r="AC40"/>
  <c r="L40"/>
  <c r="F40"/>
  <c r="AE39"/>
  <c r="AC39"/>
  <c r="L39"/>
  <c r="S39" s="1"/>
  <c r="F39"/>
  <c r="AG37"/>
  <c r="AE37"/>
  <c r="AC37"/>
  <c r="L37"/>
  <c r="R37" s="1"/>
  <c r="F37"/>
  <c r="AG36"/>
  <c r="AE36"/>
  <c r="AC36"/>
  <c r="L36"/>
  <c r="F36"/>
  <c r="AG35"/>
  <c r="AE35"/>
  <c r="AC35"/>
  <c r="L35"/>
  <c r="R35" s="1"/>
  <c r="F35"/>
  <c r="AG34"/>
  <c r="AE34"/>
  <c r="AC34"/>
  <c r="L34"/>
  <c r="F34"/>
  <c r="AG33"/>
  <c r="AE33"/>
  <c r="AC33"/>
  <c r="L33"/>
  <c r="F33"/>
  <c r="AG32"/>
  <c r="AE32"/>
  <c r="AC32"/>
  <c r="L32"/>
  <c r="F32"/>
  <c r="AG31"/>
  <c r="AE31"/>
  <c r="AC31"/>
  <c r="L31"/>
  <c r="S31" s="1"/>
  <c r="F31"/>
  <c r="AG30"/>
  <c r="AE30"/>
  <c r="AC30"/>
  <c r="L30"/>
  <c r="R30" s="1"/>
  <c r="F30"/>
  <c r="AG29"/>
  <c r="AE29"/>
  <c r="AC29"/>
  <c r="L29"/>
  <c r="F29"/>
  <c r="AG28"/>
  <c r="AE28"/>
  <c r="AC28"/>
  <c r="L28"/>
  <c r="S28" s="1"/>
  <c r="F28"/>
  <c r="AG27"/>
  <c r="AE27"/>
  <c r="AC27"/>
  <c r="L27"/>
  <c r="R27" s="1"/>
  <c r="F27"/>
  <c r="AG26"/>
  <c r="AE26"/>
  <c r="AC26"/>
  <c r="L26"/>
  <c r="F26"/>
  <c r="AG25"/>
  <c r="AE25"/>
  <c r="AC25"/>
  <c r="L25"/>
  <c r="R25" s="1"/>
  <c r="F25"/>
  <c r="AG24"/>
  <c r="AE24"/>
  <c r="AC24"/>
  <c r="L24"/>
  <c r="F24"/>
  <c r="AG23"/>
  <c r="AE23"/>
  <c r="AC23"/>
  <c r="L23"/>
  <c r="R23" s="1"/>
  <c r="F23"/>
  <c r="AG22"/>
  <c r="AE22"/>
  <c r="AC22"/>
  <c r="L22"/>
  <c r="F22"/>
  <c r="AG21"/>
  <c r="AE21"/>
  <c r="AC21"/>
  <c r="L21"/>
  <c r="R21" s="1"/>
  <c r="F21"/>
  <c r="AG20"/>
  <c r="AE20"/>
  <c r="AC20"/>
  <c r="L20"/>
  <c r="F20"/>
  <c r="AG19"/>
  <c r="AE19"/>
  <c r="AC19"/>
  <c r="L19"/>
  <c r="R19" s="1"/>
  <c r="F19"/>
  <c r="AG18"/>
  <c r="AE18"/>
  <c r="L18"/>
  <c r="F18"/>
  <c r="AG17"/>
  <c r="AE17"/>
  <c r="AC17"/>
  <c r="L17"/>
  <c r="F17"/>
  <c r="AG16"/>
  <c r="AE16"/>
  <c r="AC16"/>
  <c r="L16"/>
  <c r="R16" s="1"/>
  <c r="F16"/>
  <c r="AG15"/>
  <c r="AE15"/>
  <c r="L15"/>
  <c r="F15"/>
  <c r="AG14"/>
  <c r="AE14"/>
  <c r="AC14"/>
  <c r="L14"/>
  <c r="F14"/>
  <c r="AG13"/>
  <c r="AE13"/>
  <c r="AC13"/>
  <c r="L13"/>
  <c r="F13"/>
  <c r="AG12"/>
  <c r="AE12"/>
  <c r="AC12"/>
  <c r="L12"/>
  <c r="F12"/>
  <c r="AR8"/>
  <c r="AR6"/>
  <c r="AR5"/>
  <c r="AR4"/>
  <c r="AR3"/>
  <c r="AR2"/>
  <c r="AZ40" i="11"/>
  <c r="AZ38"/>
  <c r="AZ37"/>
  <c r="AZ36"/>
  <c r="AZ26"/>
  <c r="AZ20"/>
  <c r="AZ16"/>
  <c r="AZ50" s="1"/>
  <c r="BC34"/>
  <c r="BC32"/>
  <c r="BC27"/>
  <c r="BC23"/>
  <c r="BC15"/>
  <c r="BC13"/>
  <c r="BC50" s="1"/>
  <c r="BH15"/>
  <c r="BH50" s="1"/>
  <c r="BF15"/>
  <c r="BF50" s="1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40"/>
  <c r="F41"/>
  <c r="F42"/>
  <c r="F43"/>
  <c r="F44"/>
  <c r="L40"/>
  <c r="R40" s="1"/>
  <c r="L41"/>
  <c r="Q41" s="1"/>
  <c r="L42"/>
  <c r="R42" s="1"/>
  <c r="L43"/>
  <c r="Q43" s="1"/>
  <c r="L44"/>
  <c r="R44" s="1"/>
  <c r="L14"/>
  <c r="BE14" s="1"/>
  <c r="L15"/>
  <c r="Q15" s="1"/>
  <c r="L16"/>
  <c r="R16" s="1"/>
  <c r="L17"/>
  <c r="Q17" s="1"/>
  <c r="L18"/>
  <c r="R18" s="1"/>
  <c r="L19"/>
  <c r="Q19" s="1"/>
  <c r="L20"/>
  <c r="R20" s="1"/>
  <c r="L21"/>
  <c r="Q21" s="1"/>
  <c r="L22"/>
  <c r="R22" s="1"/>
  <c r="L23"/>
  <c r="Q23" s="1"/>
  <c r="L24"/>
  <c r="R24" s="1"/>
  <c r="L25"/>
  <c r="Q25" s="1"/>
  <c r="L26"/>
  <c r="R26" s="1"/>
  <c r="L27"/>
  <c r="Q27" s="1"/>
  <c r="L28"/>
  <c r="R28" s="1"/>
  <c r="L29"/>
  <c r="Q29" s="1"/>
  <c r="L30"/>
  <c r="R30" s="1"/>
  <c r="L31"/>
  <c r="Q31" s="1"/>
  <c r="L32"/>
  <c r="R32" s="1"/>
  <c r="L33"/>
  <c r="Q33" s="1"/>
  <c r="L34"/>
  <c r="R34" s="1"/>
  <c r="L35"/>
  <c r="Q35" s="1"/>
  <c r="L36"/>
  <c r="R36" s="1"/>
  <c r="L37"/>
  <c r="Q37" s="1"/>
  <c r="L38"/>
  <c r="R38" s="1"/>
  <c r="L13"/>
  <c r="BE13" s="1"/>
  <c r="BE27"/>
  <c r="BE32"/>
  <c r="BE34"/>
  <c r="BB16"/>
  <c r="BB20"/>
  <c r="BB26"/>
  <c r="BB36"/>
  <c r="BB38"/>
  <c r="BB40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13"/>
  <c r="AO49" l="1"/>
  <c r="AR49"/>
  <c r="AO48"/>
  <c r="AR48" s="1"/>
  <c r="L50"/>
  <c r="AX50"/>
  <c r="AY48"/>
  <c r="AY46"/>
  <c r="AY44"/>
  <c r="AY42"/>
  <c r="AY40"/>
  <c r="R47"/>
  <c r="AR47" s="1"/>
  <c r="S46"/>
  <c r="Q46"/>
  <c r="R45"/>
  <c r="AR45" s="1"/>
  <c r="S44"/>
  <c r="T44" s="1"/>
  <c r="AO44" s="1"/>
  <c r="Q44"/>
  <c r="R43"/>
  <c r="S42"/>
  <c r="Q42"/>
  <c r="R41"/>
  <c r="S40"/>
  <c r="T40" s="1"/>
  <c r="AO40" s="1"/>
  <c r="Q40"/>
  <c r="R39"/>
  <c r="AR39" s="1"/>
  <c r="S38"/>
  <c r="Q38"/>
  <c r="R37"/>
  <c r="S36"/>
  <c r="T36" s="1"/>
  <c r="AO36" s="1"/>
  <c r="Q36"/>
  <c r="R35"/>
  <c r="S34"/>
  <c r="Q34"/>
  <c r="R33"/>
  <c r="S32"/>
  <c r="T32" s="1"/>
  <c r="AO32" s="1"/>
  <c r="Q32"/>
  <c r="R31"/>
  <c r="S30"/>
  <c r="Q30"/>
  <c r="R29"/>
  <c r="S28"/>
  <c r="T28" s="1"/>
  <c r="AO28" s="1"/>
  <c r="Q28"/>
  <c r="R27"/>
  <c r="S26"/>
  <c r="Q26"/>
  <c r="R25"/>
  <c r="S24"/>
  <c r="T24" s="1"/>
  <c r="AO24" s="1"/>
  <c r="Q24"/>
  <c r="R23"/>
  <c r="S22"/>
  <c r="Q22"/>
  <c r="R21"/>
  <c r="S20"/>
  <c r="T20" s="1"/>
  <c r="AO20" s="1"/>
  <c r="Q20"/>
  <c r="R19"/>
  <c r="S18"/>
  <c r="Q18"/>
  <c r="R17"/>
  <c r="S16"/>
  <c r="T16" s="1"/>
  <c r="AO16" s="1"/>
  <c r="Q16"/>
  <c r="R15"/>
  <c r="S14"/>
  <c r="Q14"/>
  <c r="AY49"/>
  <c r="AY47"/>
  <c r="AY45"/>
  <c r="AY43"/>
  <c r="AY41"/>
  <c r="AY39"/>
  <c r="AW45"/>
  <c r="AW50" s="1"/>
  <c r="S47"/>
  <c r="T47" s="1"/>
  <c r="AO47" s="1"/>
  <c r="S45"/>
  <c r="T45" s="1"/>
  <c r="AO45" s="1"/>
  <c r="S43"/>
  <c r="T43" s="1"/>
  <c r="AO43" s="1"/>
  <c r="S41"/>
  <c r="T41" s="1"/>
  <c r="AO41" s="1"/>
  <c r="S39"/>
  <c r="T39" s="1"/>
  <c r="AO39" s="1"/>
  <c r="S37"/>
  <c r="T37" s="1"/>
  <c r="AO37" s="1"/>
  <c r="S35"/>
  <c r="T35" s="1"/>
  <c r="AO35" s="1"/>
  <c r="S33"/>
  <c r="T33" s="1"/>
  <c r="AO33" s="1"/>
  <c r="S31"/>
  <c r="T31" s="1"/>
  <c r="AO31" s="1"/>
  <c r="S29"/>
  <c r="T29" s="1"/>
  <c r="AO29" s="1"/>
  <c r="S27"/>
  <c r="T27" s="1"/>
  <c r="AO27" s="1"/>
  <c r="S25"/>
  <c r="T25" s="1"/>
  <c r="AO25" s="1"/>
  <c r="S23"/>
  <c r="T23" s="1"/>
  <c r="AO23" s="1"/>
  <c r="S21"/>
  <c r="T21" s="1"/>
  <c r="AO21" s="1"/>
  <c r="S19"/>
  <c r="T19" s="1"/>
  <c r="AO19" s="1"/>
  <c r="S17"/>
  <c r="T17" s="1"/>
  <c r="AO17" s="1"/>
  <c r="S15"/>
  <c r="T15" s="1"/>
  <c r="AO15" s="1"/>
  <c r="R14"/>
  <c r="BB37"/>
  <c r="BB50" s="1"/>
  <c r="BE33"/>
  <c r="BE15"/>
  <c r="BE50" s="1"/>
  <c r="T47" i="12"/>
  <c r="AO47" s="1"/>
  <c r="Q46"/>
  <c r="R46"/>
  <c r="T38"/>
  <c r="AO38" s="1"/>
  <c r="AC49"/>
  <c r="AE49"/>
  <c r="BE23" i="11"/>
  <c r="L49" i="12"/>
  <c r="F49"/>
  <c r="AG49"/>
  <c r="R22" i="14"/>
  <c r="T25"/>
  <c r="U25" s="1"/>
  <c r="R21"/>
  <c r="T21" s="1"/>
  <c r="Q27"/>
  <c r="T24"/>
  <c r="U24" s="1"/>
  <c r="T26"/>
  <c r="U26" s="1"/>
  <c r="R23"/>
  <c r="S21" i="13"/>
  <c r="T21" s="1"/>
  <c r="R23"/>
  <c r="S25"/>
  <c r="T25" s="1"/>
  <c r="R28"/>
  <c r="S28" s="1"/>
  <c r="Q29"/>
  <c r="R20"/>
  <c r="R22"/>
  <c r="R24"/>
  <c r="S24" s="1"/>
  <c r="T24" s="1"/>
  <c r="S26"/>
  <c r="T26" s="1"/>
  <c r="R27"/>
  <c r="S27" s="1"/>
  <c r="R28" i="9"/>
  <c r="S28" s="1"/>
  <c r="Q48" i="12"/>
  <c r="S42"/>
  <c r="Q42"/>
  <c r="Q36"/>
  <c r="Q17"/>
  <c r="S14"/>
  <c r="Q14"/>
  <c r="Q13"/>
  <c r="Q12"/>
  <c r="S12"/>
  <c r="R13"/>
  <c r="R14"/>
  <c r="Q15"/>
  <c r="S15"/>
  <c r="Q16"/>
  <c r="S16"/>
  <c r="R17"/>
  <c r="Q18"/>
  <c r="S18"/>
  <c r="Q19"/>
  <c r="S19"/>
  <c r="R20"/>
  <c r="Q21"/>
  <c r="S21"/>
  <c r="R22"/>
  <c r="Q23"/>
  <c r="S23"/>
  <c r="R24"/>
  <c r="Q25"/>
  <c r="S25"/>
  <c r="R26"/>
  <c r="Q27"/>
  <c r="S27"/>
  <c r="R28"/>
  <c r="R29"/>
  <c r="Q30"/>
  <c r="S30"/>
  <c r="R31"/>
  <c r="R32"/>
  <c r="R33"/>
  <c r="Q34"/>
  <c r="S34"/>
  <c r="Q35"/>
  <c r="S35"/>
  <c r="R36"/>
  <c r="Q37"/>
  <c r="S37"/>
  <c r="R39"/>
  <c r="R40"/>
  <c r="R41"/>
  <c r="R44"/>
  <c r="Q45"/>
  <c r="S45"/>
  <c r="R48"/>
  <c r="R12"/>
  <c r="S13"/>
  <c r="R15"/>
  <c r="S17"/>
  <c r="R18"/>
  <c r="Q20"/>
  <c r="S20"/>
  <c r="Q22"/>
  <c r="S22"/>
  <c r="Q24"/>
  <c r="S24"/>
  <c r="Q26"/>
  <c r="S26"/>
  <c r="Q28"/>
  <c r="Q29"/>
  <c r="S29"/>
  <c r="Q31"/>
  <c r="Q32"/>
  <c r="S32"/>
  <c r="Q33"/>
  <c r="S33"/>
  <c r="R34"/>
  <c r="S36"/>
  <c r="Q39"/>
  <c r="Q40"/>
  <c r="S40"/>
  <c r="Q41"/>
  <c r="S41"/>
  <c r="Q44"/>
  <c r="S44"/>
  <c r="S48"/>
  <c r="R13" i="11"/>
  <c r="R50" s="1"/>
  <c r="AY50"/>
  <c r="T46" i="12" l="1"/>
  <c r="AO46" s="1"/>
  <c r="AR47"/>
  <c r="AR46"/>
  <c r="T14" i="11"/>
  <c r="AO14" s="1"/>
  <c r="T18"/>
  <c r="AO18" s="1"/>
  <c r="T22"/>
  <c r="AO22" s="1"/>
  <c r="T26"/>
  <c r="AO26" s="1"/>
  <c r="T30"/>
  <c r="AO30" s="1"/>
  <c r="T34"/>
  <c r="AO34" s="1"/>
  <c r="T38"/>
  <c r="AO38" s="1"/>
  <c r="T42"/>
  <c r="AO42" s="1"/>
  <c r="T46"/>
  <c r="AO46" s="1"/>
  <c r="AR46"/>
  <c r="T17" i="12"/>
  <c r="AO17" s="1"/>
  <c r="AR38"/>
  <c r="T14"/>
  <c r="AO14" s="1"/>
  <c r="T13"/>
  <c r="AO13" s="1"/>
  <c r="T42"/>
  <c r="AO42" s="1"/>
  <c r="T36"/>
  <c r="AO36" s="1"/>
  <c r="T37"/>
  <c r="AO37" s="1"/>
  <c r="T48"/>
  <c r="AO48" s="1"/>
  <c r="T30"/>
  <c r="AO30" s="1"/>
  <c r="T27"/>
  <c r="AO27" s="1"/>
  <c r="U21" i="14"/>
  <c r="T23"/>
  <c r="U23" s="1"/>
  <c r="T22"/>
  <c r="U22" s="1"/>
  <c r="R27"/>
  <c r="T27" i="13"/>
  <c r="S22"/>
  <c r="T22" s="1"/>
  <c r="R29"/>
  <c r="T28"/>
  <c r="S23"/>
  <c r="T23" s="1"/>
  <c r="S20"/>
  <c r="T20" s="1"/>
  <c r="T28" i="9"/>
  <c r="V31" i="12"/>
  <c r="T32"/>
  <c r="AO32" s="1"/>
  <c r="T22"/>
  <c r="AO22" s="1"/>
  <c r="T20"/>
  <c r="AO20" s="1"/>
  <c r="V28"/>
  <c r="AR17"/>
  <c r="T39"/>
  <c r="AO39" s="1"/>
  <c r="T33"/>
  <c r="AO33" s="1"/>
  <c r="T31"/>
  <c r="AO31" s="1"/>
  <c r="T28"/>
  <c r="AO28" s="1"/>
  <c r="T19"/>
  <c r="AO19" s="1"/>
  <c r="Q49"/>
  <c r="T16"/>
  <c r="AO16" s="1"/>
  <c r="T44"/>
  <c r="AO44" s="1"/>
  <c r="T41"/>
  <c r="AO41" s="1"/>
  <c r="T40"/>
  <c r="AO40" s="1"/>
  <c r="T29"/>
  <c r="AO29" s="1"/>
  <c r="T26"/>
  <c r="AO26" s="1"/>
  <c r="T24"/>
  <c r="AO24" s="1"/>
  <c r="T45"/>
  <c r="AO45" s="1"/>
  <c r="T35"/>
  <c r="AO35" s="1"/>
  <c r="T34"/>
  <c r="AO34" s="1"/>
  <c r="T25"/>
  <c r="AO25" s="1"/>
  <c r="T23"/>
  <c r="AO23" s="1"/>
  <c r="T21"/>
  <c r="AO21" s="1"/>
  <c r="T12"/>
  <c r="S49"/>
  <c r="R49"/>
  <c r="V34"/>
  <c r="T18"/>
  <c r="AO18" s="1"/>
  <c r="T15"/>
  <c r="AO15" s="1"/>
  <c r="AR14" l="1"/>
  <c r="AR13"/>
  <c r="AR42"/>
  <c r="AR30"/>
  <c r="AR36"/>
  <c r="AR20"/>
  <c r="AR37"/>
  <c r="AR32"/>
  <c r="AR27"/>
  <c r="AR22"/>
  <c r="AR48"/>
  <c r="U27" i="14"/>
  <c r="T27"/>
  <c r="S29" i="13"/>
  <c r="T29"/>
  <c r="AR18" i="12"/>
  <c r="AR23"/>
  <c r="AR45"/>
  <c r="AR26"/>
  <c r="AR33"/>
  <c r="AR39"/>
  <c r="V49"/>
  <c r="AR16"/>
  <c r="AR25"/>
  <c r="AR35"/>
  <c r="AR40"/>
  <c r="AR44"/>
  <c r="AR19"/>
  <c r="AR24"/>
  <c r="AR28"/>
  <c r="AR15"/>
  <c r="AR21"/>
  <c r="AR34"/>
  <c r="AR29"/>
  <c r="AR41"/>
  <c r="AR31"/>
  <c r="T49"/>
  <c r="AO12"/>
  <c r="AR12" s="1"/>
  <c r="AO49" l="1"/>
  <c r="AR49"/>
  <c r="AG44" i="11" l="1"/>
  <c r="AN44" s="1"/>
  <c r="AE44"/>
  <c r="AC44"/>
  <c r="AR44" s="1"/>
  <c r="AG43"/>
  <c r="AN43" s="1"/>
  <c r="AE43"/>
  <c r="AC43"/>
  <c r="AG42"/>
  <c r="AN42" s="1"/>
  <c r="AE42"/>
  <c r="AC42"/>
  <c r="AG41"/>
  <c r="AN41" s="1"/>
  <c r="AE41"/>
  <c r="AC41"/>
  <c r="AR41" s="1"/>
  <c r="AE40"/>
  <c r="AC40"/>
  <c r="AR40" s="1"/>
  <c r="AG38"/>
  <c r="AN38" s="1"/>
  <c r="AE38"/>
  <c r="AC38"/>
  <c r="AG37"/>
  <c r="AN37" s="1"/>
  <c r="AE37"/>
  <c r="AC37"/>
  <c r="AR37" s="1"/>
  <c r="AG36"/>
  <c r="AN36" s="1"/>
  <c r="AE36"/>
  <c r="AC36"/>
  <c r="AG35"/>
  <c r="AN35" s="1"/>
  <c r="AE35"/>
  <c r="AC35"/>
  <c r="AG34"/>
  <c r="AN34" s="1"/>
  <c r="AE34"/>
  <c r="AC34"/>
  <c r="AG33"/>
  <c r="AN33" s="1"/>
  <c r="AE33"/>
  <c r="AC33"/>
  <c r="AG32"/>
  <c r="AN32" s="1"/>
  <c r="AE32"/>
  <c r="AC32"/>
  <c r="AG31"/>
  <c r="AN31" s="1"/>
  <c r="AE31"/>
  <c r="AC31"/>
  <c r="AG30"/>
  <c r="AN30" s="1"/>
  <c r="AE30"/>
  <c r="AC30"/>
  <c r="AG29"/>
  <c r="AN29" s="1"/>
  <c r="AE29"/>
  <c r="AC29"/>
  <c r="AG28"/>
  <c r="AN28" s="1"/>
  <c r="AE28"/>
  <c r="AC28"/>
  <c r="AG27"/>
  <c r="AE27"/>
  <c r="AC27"/>
  <c r="AG26"/>
  <c r="AN26" s="1"/>
  <c r="AE26"/>
  <c r="AC26"/>
  <c r="AG25"/>
  <c r="AN25" s="1"/>
  <c r="AE25"/>
  <c r="AC25"/>
  <c r="AG24"/>
  <c r="AN24" s="1"/>
  <c r="AE24"/>
  <c r="AC24"/>
  <c r="AG23"/>
  <c r="AN23" s="1"/>
  <c r="AE23"/>
  <c r="AC23"/>
  <c r="AG22"/>
  <c r="AN22" s="1"/>
  <c r="AE22"/>
  <c r="AC22"/>
  <c r="AG21"/>
  <c r="AN21" s="1"/>
  <c r="AE21"/>
  <c r="AC21"/>
  <c r="AG20"/>
  <c r="AN20" s="1"/>
  <c r="AE20"/>
  <c r="AC20"/>
  <c r="AG19"/>
  <c r="AN19" s="1"/>
  <c r="AE19"/>
  <c r="AG18"/>
  <c r="AN18" s="1"/>
  <c r="AE18"/>
  <c r="AG17"/>
  <c r="AN17" s="1"/>
  <c r="AE17"/>
  <c r="AC17"/>
  <c r="AG16"/>
  <c r="AN16" s="1"/>
  <c r="AE16"/>
  <c r="AG15"/>
  <c r="AN15" s="1"/>
  <c r="AE15"/>
  <c r="AC15"/>
  <c r="AG14"/>
  <c r="AN14" s="1"/>
  <c r="AE14"/>
  <c r="AC14"/>
  <c r="AG13"/>
  <c r="AE13"/>
  <c r="AE50" s="1"/>
  <c r="AC13"/>
  <c r="S13"/>
  <c r="S50" s="1"/>
  <c r="Q13"/>
  <c r="F13"/>
  <c r="F50" s="1"/>
  <c r="AR8"/>
  <c r="AR4"/>
  <c r="AR3"/>
  <c r="AR2"/>
  <c r="Q50" l="1"/>
  <c r="AC50"/>
  <c r="AG50"/>
  <c r="AR36"/>
  <c r="AR38"/>
  <c r="AR42"/>
  <c r="AR43"/>
  <c r="AN27"/>
  <c r="AN13"/>
  <c r="AN50" s="1"/>
  <c r="AR24"/>
  <c r="AR33"/>
  <c r="AR17"/>
  <c r="T13"/>
  <c r="T50" s="1"/>
  <c r="AR28"/>
  <c r="V35"/>
  <c r="AR31"/>
  <c r="V29"/>
  <c r="AR23"/>
  <c r="AR18"/>
  <c r="AR16"/>
  <c r="AR25"/>
  <c r="AR27"/>
  <c r="AR26"/>
  <c r="AR14"/>
  <c r="AR15"/>
  <c r="AR19"/>
  <c r="AR20"/>
  <c r="AR21"/>
  <c r="AR22"/>
  <c r="AR30"/>
  <c r="V32"/>
  <c r="AR34"/>
  <c r="V50" l="1"/>
  <c r="AR32"/>
  <c r="AR29"/>
  <c r="AO13"/>
  <c r="AO50" s="1"/>
  <c r="AR35"/>
  <c r="AR13" l="1"/>
  <c r="AR50" s="1"/>
  <c r="L24" i="8"/>
  <c r="M20" i="10"/>
  <c r="Z20" s="1"/>
  <c r="AN20" s="1"/>
  <c r="Y15"/>
  <c r="O16"/>
  <c r="O17"/>
  <c r="O23"/>
  <c r="O27"/>
  <c r="O31"/>
  <c r="AP33" l="1"/>
  <c r="AO33"/>
  <c r="AM33"/>
  <c r="AL33"/>
  <c r="AH33"/>
  <c r="AG33"/>
  <c r="AF33"/>
  <c r="AE33"/>
  <c r="X33"/>
  <c r="R33"/>
  <c r="Q33"/>
  <c r="P33"/>
  <c r="M32"/>
  <c r="U32" s="1"/>
  <c r="AN32" s="1"/>
  <c r="J32"/>
  <c r="M31"/>
  <c r="J31"/>
  <c r="M30"/>
  <c r="U30" s="1"/>
  <c r="AN30" s="1"/>
  <c r="J30"/>
  <c r="M29"/>
  <c r="U29" s="1"/>
  <c r="AN29" s="1"/>
  <c r="J29"/>
  <c r="M28"/>
  <c r="U28" s="1"/>
  <c r="AN28" s="1"/>
  <c r="J28"/>
  <c r="M27"/>
  <c r="J27"/>
  <c r="M26"/>
  <c r="U26" s="1"/>
  <c r="AN26" s="1"/>
  <c r="J26"/>
  <c r="M25"/>
  <c r="J25"/>
  <c r="M24"/>
  <c r="U24" s="1"/>
  <c r="AN24" s="1"/>
  <c r="J24"/>
  <c r="M23"/>
  <c r="J23"/>
  <c r="M22"/>
  <c r="U22" s="1"/>
  <c r="AN22" s="1"/>
  <c r="J22"/>
  <c r="M21"/>
  <c r="U21" s="1"/>
  <c r="AN21" s="1"/>
  <c r="J21"/>
  <c r="M19"/>
  <c r="U19" s="1"/>
  <c r="AN19" s="1"/>
  <c r="J19"/>
  <c r="M18"/>
  <c r="U18" s="1"/>
  <c r="AN18" s="1"/>
  <c r="J18"/>
  <c r="M17"/>
  <c r="J17"/>
  <c r="M16"/>
  <c r="J16"/>
  <c r="M15"/>
  <c r="U15" s="1"/>
  <c r="AN15" s="1"/>
  <c r="J15"/>
  <c r="M14"/>
  <c r="U14" s="1"/>
  <c r="AN14" s="1"/>
  <c r="J14"/>
  <c r="Z33"/>
  <c r="AN9"/>
  <c r="AN7"/>
  <c r="AJ5"/>
  <c r="AN5" s="1"/>
  <c r="AN4"/>
  <c r="AN3"/>
  <c r="AN2"/>
  <c r="O29" i="9"/>
  <c r="L27"/>
  <c r="L26"/>
  <c r="Q26" s="1"/>
  <c r="L25"/>
  <c r="Q25" s="1"/>
  <c r="L24"/>
  <c r="Q24" s="1"/>
  <c r="L23"/>
  <c r="Q23" s="1"/>
  <c r="L22"/>
  <c r="Q22" s="1"/>
  <c r="L21"/>
  <c r="Q21" s="1"/>
  <c r="L20"/>
  <c r="Q20" s="1"/>
  <c r="S27" i="8"/>
  <c r="O27"/>
  <c r="L26"/>
  <c r="Q26" s="1"/>
  <c r="L25"/>
  <c r="Q25" s="1"/>
  <c r="Q24"/>
  <c r="L23"/>
  <c r="Q23" s="1"/>
  <c r="L22"/>
  <c r="Q22" s="1"/>
  <c r="L21"/>
  <c r="Q21" s="1"/>
  <c r="R29" i="6"/>
  <c r="Q29"/>
  <c r="N28"/>
  <c r="S28" s="1"/>
  <c r="N27"/>
  <c r="S27" s="1"/>
  <c r="N26"/>
  <c r="S26" s="1"/>
  <c r="U26" s="1"/>
  <c r="N25"/>
  <c r="S25" s="1"/>
  <c r="N24"/>
  <c r="S24" s="1"/>
  <c r="N23"/>
  <c r="S23" s="1"/>
  <c r="N22"/>
  <c r="S22" s="1"/>
  <c r="N21"/>
  <c r="S21" s="1"/>
  <c r="N20"/>
  <c r="S20" s="1"/>
  <c r="Q27" i="9" l="1"/>
  <c r="X27"/>
  <c r="X29" s="1"/>
  <c r="S21"/>
  <c r="T21" s="1"/>
  <c r="S25"/>
  <c r="T25" s="1"/>
  <c r="Q29"/>
  <c r="S26"/>
  <c r="T26" s="1"/>
  <c r="AI33" i="10"/>
  <c r="U25"/>
  <c r="AN25" s="1"/>
  <c r="J33"/>
  <c r="V16"/>
  <c r="U16"/>
  <c r="V17"/>
  <c r="U17"/>
  <c r="V23"/>
  <c r="U23"/>
  <c r="W27"/>
  <c r="W33" s="1"/>
  <c r="U27"/>
  <c r="U31"/>
  <c r="AN31" s="1"/>
  <c r="V31"/>
  <c r="AA33"/>
  <c r="AJ33"/>
  <c r="R20" i="9"/>
  <c r="R22"/>
  <c r="S22" s="1"/>
  <c r="R24"/>
  <c r="S24" s="1"/>
  <c r="R23"/>
  <c r="S23" s="1"/>
  <c r="R27"/>
  <c r="S27" s="1"/>
  <c r="R22" i="8"/>
  <c r="T25"/>
  <c r="U25" s="1"/>
  <c r="R21"/>
  <c r="T21" s="1"/>
  <c r="Q27"/>
  <c r="T24"/>
  <c r="U24" s="1"/>
  <c r="T26"/>
  <c r="U26" s="1"/>
  <c r="R23"/>
  <c r="T23" s="1"/>
  <c r="S29" i="6"/>
  <c r="T20"/>
  <c r="T22"/>
  <c r="T24"/>
  <c r="U24" s="1"/>
  <c r="V24" s="1"/>
  <c r="T28"/>
  <c r="U21"/>
  <c r="V21" s="1"/>
  <c r="T23"/>
  <c r="U25"/>
  <c r="V25" s="1"/>
  <c r="V26"/>
  <c r="T27"/>
  <c r="U27" s="1"/>
  <c r="V27" s="1"/>
  <c r="U23" i="8" l="1"/>
  <c r="U21"/>
  <c r="T24" i="9"/>
  <c r="T22"/>
  <c r="T27"/>
  <c r="T23"/>
  <c r="R29"/>
  <c r="AN23" i="10"/>
  <c r="AN16"/>
  <c r="AN27"/>
  <c r="AN17"/>
  <c r="V33"/>
  <c r="S33"/>
  <c r="T33"/>
  <c r="S20" i="9"/>
  <c r="S29" s="1"/>
  <c r="T22" i="8"/>
  <c r="U22" s="1"/>
  <c r="R27"/>
  <c r="U28" i="6"/>
  <c r="V28" s="1"/>
  <c r="U22"/>
  <c r="V22" s="1"/>
  <c r="T29"/>
  <c r="U23"/>
  <c r="V23" s="1"/>
  <c r="U20"/>
  <c r="T20" i="9" l="1"/>
  <c r="T29" s="1"/>
  <c r="U29" i="6"/>
  <c r="U33" i="10"/>
  <c r="AK33"/>
  <c r="U27" i="8"/>
  <c r="T27"/>
  <c r="V20" i="6"/>
  <c r="V29" s="1"/>
  <c r="AN33" i="10" l="1"/>
</calcChain>
</file>

<file path=xl/sharedStrings.xml><?xml version="1.0" encoding="utf-8"?>
<sst xmlns="http://schemas.openxmlformats.org/spreadsheetml/2006/main" count="1158" uniqueCount="313">
  <si>
    <t>Показатели на начало года</t>
  </si>
  <si>
    <t>1-4</t>
  </si>
  <si>
    <t>5 - 9</t>
  </si>
  <si>
    <t>10 - 11</t>
  </si>
  <si>
    <t>итого</t>
  </si>
  <si>
    <t>"Утверждаю"</t>
  </si>
  <si>
    <t>Число классов на 1 сентября</t>
  </si>
  <si>
    <t>Число к / комплектов на 1 сентября</t>
  </si>
  <si>
    <t>ТАРИФИКАЦИОННЫЙ СПИСОК УЧИТЕЛЕЙ   ДАМДИНСКОЙ СРЕДНЕЙ ШКОЛЫ</t>
  </si>
  <si>
    <t>Число учащихся на 1 сентября</t>
  </si>
  <si>
    <t>Общее число часов в неделю</t>
  </si>
  <si>
    <t>в том числе:</t>
  </si>
  <si>
    <t>а) число часов по учебному плану</t>
  </si>
  <si>
    <t xml:space="preserve">б) число дополнительных часов </t>
  </si>
  <si>
    <t>технология</t>
  </si>
  <si>
    <t>№</t>
  </si>
  <si>
    <t>Фамилия Имя Отчество</t>
  </si>
  <si>
    <t>наименование</t>
  </si>
  <si>
    <t>образование</t>
  </si>
  <si>
    <t>Наименование уч.зав-я</t>
  </si>
  <si>
    <t>пед</t>
  </si>
  <si>
    <t>катег - я</t>
  </si>
  <si>
    <t>ставка</t>
  </si>
  <si>
    <t>число часов в неделю</t>
  </si>
  <si>
    <t>кол-во часов (проверка тетради)</t>
  </si>
  <si>
    <t>Сумма за часы (проверка тетради)</t>
  </si>
  <si>
    <t>кабинет</t>
  </si>
  <si>
    <t>п/п</t>
  </si>
  <si>
    <t>предмет</t>
  </si>
  <si>
    <t xml:space="preserve">  G</t>
  </si>
  <si>
    <t>стаж</t>
  </si>
  <si>
    <t>БДО</t>
  </si>
  <si>
    <t>в</t>
  </si>
  <si>
    <t xml:space="preserve">1 - 4 кл </t>
  </si>
  <si>
    <t>5 - 9  кл</t>
  </si>
  <si>
    <t>10 - 11 кл</t>
  </si>
  <si>
    <t>лет</t>
  </si>
  <si>
    <t>месяц</t>
  </si>
  <si>
    <t>каз-яз</t>
  </si>
  <si>
    <t>высшее</t>
  </si>
  <si>
    <t>высшая</t>
  </si>
  <si>
    <t>Бабырова Кулаш Койбагаровна</t>
  </si>
  <si>
    <t>математика</t>
  </si>
  <si>
    <t>АРПИ</t>
  </si>
  <si>
    <t>Баигенжина Динара Егубаевна</t>
  </si>
  <si>
    <t>физика</t>
  </si>
  <si>
    <t>КГУ</t>
  </si>
  <si>
    <t>первая</t>
  </si>
  <si>
    <t>вторая</t>
  </si>
  <si>
    <t>Галымжанова  Жадыра Вагитовна</t>
  </si>
  <si>
    <t>КПИ</t>
  </si>
  <si>
    <t>б\к</t>
  </si>
  <si>
    <t>история общес</t>
  </si>
  <si>
    <t>б/к</t>
  </si>
  <si>
    <t>история</t>
  </si>
  <si>
    <t>КМУ</t>
  </si>
  <si>
    <t>КГИ</t>
  </si>
  <si>
    <t>хим,биол</t>
  </si>
  <si>
    <t>Ещанов РысбекСабитбекович</t>
  </si>
  <si>
    <t>ср.спец</t>
  </si>
  <si>
    <t>Бесжанова Сауле Сейтбековна</t>
  </si>
  <si>
    <t>Айдарбекова Роза Оразбековна</t>
  </si>
  <si>
    <t>ин-яз</t>
  </si>
  <si>
    <t>КПК</t>
  </si>
  <si>
    <t>Токаева РагульСулейменовна</t>
  </si>
  <si>
    <t>Кикбаева Гульмайра Мадигалиевна</t>
  </si>
  <si>
    <t>1 класс</t>
  </si>
  <si>
    <t>Махмутова Гульшат Оразбековна</t>
  </si>
  <si>
    <t>каз-яз, лит-ра</t>
  </si>
  <si>
    <t>Аидарбеков Темирхан Булатович</t>
  </si>
  <si>
    <t>физ-ра,</t>
  </si>
  <si>
    <t>Байгенжина Дина Темирболатовна</t>
  </si>
  <si>
    <t>русс.яз,литер</t>
  </si>
  <si>
    <t>АРГПИ</t>
  </si>
  <si>
    <t>Костина Молдир Ануарбековна</t>
  </si>
  <si>
    <t>Чел.Гу</t>
  </si>
  <si>
    <t>Назарбаева Бекзат Нуржановна</t>
  </si>
  <si>
    <t>КГПИ</t>
  </si>
  <si>
    <t xml:space="preserve">    Итого</t>
  </si>
  <si>
    <t>х</t>
  </si>
  <si>
    <t>Кузембаев М.Б.</t>
  </si>
  <si>
    <t>ШТАТНОЕ РАСПИСАНИЕ  АДМИНИСТРАТИВНО-ХОЗЯИСТВЕННОГО ПЕРСОНАЛА</t>
  </si>
  <si>
    <t>ДАМДИНСКОЙ СРЕДНЕЙ ШКОЛЫ</t>
  </si>
  <si>
    <t>№ п/п</t>
  </si>
  <si>
    <t>наименование должности</t>
  </si>
  <si>
    <t>№ диплома</t>
  </si>
  <si>
    <t>недельн</t>
  </si>
  <si>
    <t>допл. учебн 10%</t>
  </si>
  <si>
    <t>шт.ед</t>
  </si>
  <si>
    <t>должн.оклад АУП</t>
  </si>
  <si>
    <t>сель/ местн. 25%</t>
  </si>
  <si>
    <t>доплата за категорию</t>
  </si>
  <si>
    <t>нагрузка</t>
  </si>
  <si>
    <t>директор</t>
  </si>
  <si>
    <t>Зам.по ВР</t>
  </si>
  <si>
    <t>Зам по УР</t>
  </si>
  <si>
    <t>медуч.</t>
  </si>
  <si>
    <t>завхоз</t>
  </si>
  <si>
    <t>делопроиз</t>
  </si>
  <si>
    <t>Директор  школы</t>
  </si>
  <si>
    <t xml:space="preserve">    Кузембаев М.Б.</t>
  </si>
  <si>
    <t>ШТАТНОЕ РАСПИСАНИЕ  УЧЕБНО - ВСПОМАГАТЕЛЬНОГО ПЕРСОНАЛА</t>
  </si>
  <si>
    <t>нвп</t>
  </si>
  <si>
    <t>соц.пед</t>
  </si>
  <si>
    <t>пред.школа</t>
  </si>
  <si>
    <t>библиот</t>
  </si>
  <si>
    <t>Щуч.пед.кол</t>
  </si>
  <si>
    <t>вожатая</t>
  </si>
  <si>
    <t>лаборант</t>
  </si>
  <si>
    <t>Кузембаева Ботагоз Аманжоловна</t>
  </si>
  <si>
    <t>ср\сп</t>
  </si>
  <si>
    <t xml:space="preserve">Экономист                                           </t>
  </si>
  <si>
    <t>В2-1</t>
  </si>
  <si>
    <t>В2-2</t>
  </si>
  <si>
    <t>В2-4</t>
  </si>
  <si>
    <t>В2-3</t>
  </si>
  <si>
    <t>В4-3</t>
  </si>
  <si>
    <t>А1-3-1</t>
  </si>
  <si>
    <t>В3-4</t>
  </si>
  <si>
    <t>D1</t>
  </si>
  <si>
    <t>С3</t>
  </si>
  <si>
    <t>В4-4</t>
  </si>
  <si>
    <t>Руководитель ГУ ОО</t>
  </si>
  <si>
    <t xml:space="preserve">                                   Адрес учреждения с.Дамды, Наурзумский район</t>
  </si>
  <si>
    <t xml:space="preserve"> Адрес учреждения с.Дамды, Наурзумский район</t>
  </si>
  <si>
    <t xml:space="preserve">Гл.бухгалтер                                                                                                  </t>
  </si>
  <si>
    <t>Каргулова Т.Б.</t>
  </si>
  <si>
    <t xml:space="preserve">Гл.бухгалтер                                          </t>
  </si>
  <si>
    <t xml:space="preserve">Гл.бухгалтер                                       </t>
  </si>
  <si>
    <t>кат-я</t>
  </si>
  <si>
    <t>А1-4</t>
  </si>
  <si>
    <t>допл. учебн 30%</t>
  </si>
  <si>
    <t>Утепкалиева Алтынгуль Мукашевна</t>
  </si>
  <si>
    <t>Ташмаганбетова Талшын Ануарбековна</t>
  </si>
  <si>
    <t>Блок</t>
  </si>
  <si>
    <t>пед. Ставка</t>
  </si>
  <si>
    <t>надбавка 10%</t>
  </si>
  <si>
    <t xml:space="preserve">итого ЗП в месяц </t>
  </si>
  <si>
    <t>география</t>
  </si>
  <si>
    <t>1,0,0</t>
  </si>
  <si>
    <t>5,00,2</t>
  </si>
  <si>
    <t>средн</t>
  </si>
  <si>
    <t>28,00,0</t>
  </si>
  <si>
    <t>13,00,6</t>
  </si>
  <si>
    <t>34,00,16</t>
  </si>
  <si>
    <t>18,0,0</t>
  </si>
  <si>
    <t>6,00,0</t>
  </si>
  <si>
    <t>07,00,0</t>
  </si>
  <si>
    <t>самопозна,музыка</t>
  </si>
  <si>
    <t>Мырзахметова Айгерим Койшыбековна</t>
  </si>
  <si>
    <t>16,00,0</t>
  </si>
  <si>
    <t>13,00,26</t>
  </si>
  <si>
    <t>26,00,4</t>
  </si>
  <si>
    <t>20,00,0</t>
  </si>
  <si>
    <t>17,0,15</t>
  </si>
  <si>
    <t>25,00,6</t>
  </si>
  <si>
    <t>34,0,28</t>
  </si>
  <si>
    <t>26,00,22</t>
  </si>
  <si>
    <t>19,0,0</t>
  </si>
  <si>
    <t>15,00,00</t>
  </si>
  <si>
    <t>Искакова Мендеш Кабдолловна</t>
  </si>
  <si>
    <t>3 класс</t>
  </si>
  <si>
    <t>2 класс</t>
  </si>
  <si>
    <t>информатика,мат</t>
  </si>
  <si>
    <t>26,0,10</t>
  </si>
  <si>
    <t>Абишев Кенжеболат Молдагалиевич</t>
  </si>
  <si>
    <t>26,0,11</t>
  </si>
  <si>
    <t>Ержанова Гулден Акынбабаевна</t>
  </si>
  <si>
    <t>15,00,0</t>
  </si>
  <si>
    <t>27,0,12</t>
  </si>
  <si>
    <t>КСТУ</t>
  </si>
  <si>
    <t>физ-ра</t>
  </si>
  <si>
    <t>ср-сп</t>
  </si>
  <si>
    <t>26,00,5</t>
  </si>
  <si>
    <t>Костин Оралбек Бейсенбаевич</t>
  </si>
  <si>
    <t>Абишев Кенжеболат Мулдагалиевич</t>
  </si>
  <si>
    <t>физ-ра,НВП</t>
  </si>
  <si>
    <t>вторая\модератор</t>
  </si>
  <si>
    <t>первая эксперт</t>
  </si>
  <si>
    <t>__________________ Дускулова Г.Ч.</t>
  </si>
  <si>
    <t>Суинбеков   Адил Табанович</t>
  </si>
  <si>
    <t>Коэффициент</t>
  </si>
  <si>
    <t>Оспанова Т.Б.</t>
  </si>
  <si>
    <t>психолог</t>
  </si>
  <si>
    <t xml:space="preserve">вакансия </t>
  </si>
  <si>
    <t>0,0,0</t>
  </si>
  <si>
    <t>Экономист</t>
  </si>
  <si>
    <t xml:space="preserve">            Кузембаев М.Б.</t>
  </si>
  <si>
    <t>часы</t>
  </si>
  <si>
    <t xml:space="preserve">на  1 января 2019 года </t>
  </si>
  <si>
    <t>"______" ________ 2019 г.</t>
  </si>
  <si>
    <t>часы обнов</t>
  </si>
  <si>
    <t>часы замещ</t>
  </si>
  <si>
    <t>обовновленка</t>
  </si>
  <si>
    <t>модера</t>
  </si>
  <si>
    <t>эксперт</t>
  </si>
  <si>
    <t>исллед</t>
  </si>
  <si>
    <t>сумма замещ</t>
  </si>
  <si>
    <t>язык курсы</t>
  </si>
  <si>
    <t>информатика</t>
  </si>
  <si>
    <t>13,00,7</t>
  </si>
  <si>
    <t>общ часы</t>
  </si>
  <si>
    <t>35,00,16</t>
  </si>
  <si>
    <t>35,00,4</t>
  </si>
  <si>
    <t>педаг-эксперт</t>
  </si>
  <si>
    <t>пед-модератор</t>
  </si>
  <si>
    <t>графика,информати</t>
  </si>
  <si>
    <t>3,00,6</t>
  </si>
  <si>
    <t>7,00,0</t>
  </si>
  <si>
    <t>7,00,1</t>
  </si>
  <si>
    <t>05,00,0</t>
  </si>
  <si>
    <t>08,00,0</t>
  </si>
  <si>
    <t>17,00,0</t>
  </si>
  <si>
    <t>14,00,26</t>
  </si>
  <si>
    <t>27,00,4</t>
  </si>
  <si>
    <t>27,00,5</t>
  </si>
  <si>
    <t>21,00,0</t>
  </si>
  <si>
    <t>18,0,15</t>
  </si>
  <si>
    <t>4 класс</t>
  </si>
  <si>
    <t>2 классс</t>
  </si>
  <si>
    <t>4,00,0</t>
  </si>
  <si>
    <t>26,00,6</t>
  </si>
  <si>
    <t>35,0,28</t>
  </si>
  <si>
    <t>27,00,22</t>
  </si>
  <si>
    <t>20,0,0</t>
  </si>
  <si>
    <t>16,00,00</t>
  </si>
  <si>
    <t>самопозна</t>
  </si>
  <si>
    <t>,музыка</t>
  </si>
  <si>
    <t xml:space="preserve">на  1 сентябрь 2019 года </t>
  </si>
  <si>
    <t>29,00,0</t>
  </si>
  <si>
    <t>8,0,0</t>
  </si>
  <si>
    <t>27,0,10</t>
  </si>
  <si>
    <t>27,0,11</t>
  </si>
  <si>
    <t xml:space="preserve">на  1  сентябрь 2019 года </t>
  </si>
  <si>
    <t>физика,информатика</t>
  </si>
  <si>
    <t>в2-4</t>
  </si>
  <si>
    <t>история,география</t>
  </si>
  <si>
    <t>в2-3</t>
  </si>
  <si>
    <t>в2-2</t>
  </si>
  <si>
    <t>каз.яз,литер</t>
  </si>
  <si>
    <t>ср\спец</t>
  </si>
  <si>
    <t>каз.яз,литер,самопоз</t>
  </si>
  <si>
    <t>КПП</t>
  </si>
  <si>
    <t>5-9</t>
  </si>
  <si>
    <t>10-11</t>
  </si>
  <si>
    <t>Число к/комплектов на 1 сентября</t>
  </si>
  <si>
    <t xml:space="preserve">Общее число часов в неделю </t>
  </si>
  <si>
    <t>на 1 сентября 2019 года</t>
  </si>
  <si>
    <t>б) число дополнительных часов</t>
  </si>
  <si>
    <t>наимено</t>
  </si>
  <si>
    <t>образов</t>
  </si>
  <si>
    <t>кате</t>
  </si>
  <si>
    <t xml:space="preserve">ставка </t>
  </si>
  <si>
    <t>часы обновленки</t>
  </si>
  <si>
    <t>зарплата в месяц</t>
  </si>
  <si>
    <t>сель</t>
  </si>
  <si>
    <t>назарбаев</t>
  </si>
  <si>
    <t>классное руководство</t>
  </si>
  <si>
    <t>Итого</t>
  </si>
  <si>
    <t>вание</t>
  </si>
  <si>
    <t>блок</t>
  </si>
  <si>
    <t>диплома</t>
  </si>
  <si>
    <t>став</t>
  </si>
  <si>
    <t>гория</t>
  </si>
  <si>
    <t>1-4 кл</t>
  </si>
  <si>
    <t>5-9 кл</t>
  </si>
  <si>
    <t>10-11 кл</t>
  </si>
  <si>
    <t>местн.</t>
  </si>
  <si>
    <t>ские</t>
  </si>
  <si>
    <t>надбав</t>
  </si>
  <si>
    <t>ЗП</t>
  </si>
  <si>
    <t>предмета</t>
  </si>
  <si>
    <t>ки</t>
  </si>
  <si>
    <t>30%, 70%</t>
  </si>
  <si>
    <t>ка</t>
  </si>
  <si>
    <t>мастер</t>
  </si>
  <si>
    <t>в месяц</t>
  </si>
  <si>
    <t>15,0,0,</t>
  </si>
  <si>
    <t>Гл.бухгалтер</t>
  </si>
  <si>
    <t>Тарификационный список учителей Дамдинской средней школы</t>
  </si>
  <si>
    <t>Адрес учреждения: с. Дамды  Наурзумский район</t>
  </si>
  <si>
    <t>обновленка</t>
  </si>
  <si>
    <t>Модератор30%</t>
  </si>
  <si>
    <t>Эксперт 35%</t>
  </si>
  <si>
    <t>пед ст</t>
  </si>
  <si>
    <t>обновл</t>
  </si>
  <si>
    <t>пед. ст</t>
  </si>
  <si>
    <t>сумма</t>
  </si>
  <si>
    <t>пед.ст</t>
  </si>
  <si>
    <t xml:space="preserve">часы </t>
  </si>
  <si>
    <t>Коэфиц</t>
  </si>
  <si>
    <t>21,01,12</t>
  </si>
  <si>
    <t>3,01,23</t>
  </si>
  <si>
    <t>1,01,23</t>
  </si>
  <si>
    <t>24,03,00</t>
  </si>
  <si>
    <t>33,06,22,</t>
  </si>
  <si>
    <t>34,04,12</t>
  </si>
  <si>
    <t>20,03,14</t>
  </si>
  <si>
    <t>анг яз</t>
  </si>
  <si>
    <t>языковые курсы</t>
  </si>
  <si>
    <t xml:space="preserve">Директор школы                                </t>
  </si>
  <si>
    <t>Кузембаева М.Б.</t>
  </si>
  <si>
    <t>Каргулова Т.Б,</t>
  </si>
  <si>
    <t>Инклюзивные обучение 40%</t>
  </si>
  <si>
    <t>3,00,0</t>
  </si>
  <si>
    <t>химия</t>
  </si>
  <si>
    <t>21,01,13</t>
  </si>
  <si>
    <t>0,0,1</t>
  </si>
  <si>
    <t>0,0,2</t>
  </si>
  <si>
    <t>биология</t>
  </si>
  <si>
    <t>1,0,0,</t>
  </si>
  <si>
    <t>жд</t>
  </si>
  <si>
    <t>з</t>
  </si>
</sst>
</file>

<file path=xl/styles.xml><?xml version="1.0" encoding="utf-8"?>
<styleSheet xmlns="http://schemas.openxmlformats.org/spreadsheetml/2006/main">
  <numFmts count="1">
    <numFmt numFmtId="164" formatCode="0.0"/>
  </numFmts>
  <fonts count="43">
    <font>
      <sz val="11"/>
      <color theme="1"/>
      <name val="Calibri"/>
      <family val="2"/>
      <charset val="204"/>
      <scheme val="minor"/>
    </font>
    <font>
      <sz val="6.5"/>
      <name val="Antique Olive"/>
      <family val="2"/>
    </font>
    <font>
      <sz val="7"/>
      <name val="Antique Olive"/>
      <family val="2"/>
    </font>
    <font>
      <sz val="10"/>
      <name val="Helv"/>
      <charset val="204"/>
    </font>
    <font>
      <b/>
      <sz val="9"/>
      <name val="Antique Olive"/>
      <charset val="204"/>
    </font>
    <font>
      <sz val="9"/>
      <name val="Antique Olive"/>
      <family val="2"/>
    </font>
    <font>
      <b/>
      <sz val="10"/>
      <name val="Antique Olive"/>
      <charset val="204"/>
    </font>
    <font>
      <b/>
      <sz val="10"/>
      <name val="Antique Olive"/>
      <family val="2"/>
    </font>
    <font>
      <b/>
      <sz val="9"/>
      <name val="Antique Olive"/>
      <family val="2"/>
    </font>
    <font>
      <sz val="8"/>
      <name val="Antique Olive"/>
      <family val="2"/>
    </font>
    <font>
      <b/>
      <sz val="6.5"/>
      <name val="Antique Olive"/>
      <family val="2"/>
    </font>
    <font>
      <b/>
      <sz val="8"/>
      <name val="Arial"/>
      <family val="2"/>
    </font>
    <font>
      <b/>
      <sz val="7"/>
      <name val="Antique Olive"/>
      <charset val="204"/>
    </font>
    <font>
      <b/>
      <sz val="8"/>
      <name val="Arial"/>
      <family val="2"/>
      <charset val="204"/>
    </font>
    <font>
      <b/>
      <sz val="10"/>
      <name val="Helv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8"/>
      <name val="Antique Olive"/>
      <family val="2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ntique Olive"/>
      <family val="2"/>
    </font>
    <font>
      <b/>
      <sz val="10"/>
      <name val="Arial"/>
      <family val="2"/>
    </font>
    <font>
      <sz val="10"/>
      <name val="Antique Olive"/>
      <charset val="204"/>
    </font>
    <font>
      <b/>
      <sz val="8"/>
      <name val="Antique Olive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10"/>
      <name val="Antique Olive"/>
      <family val="2"/>
    </font>
    <font>
      <sz val="10"/>
      <name val="Arial Cyr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6.5"/>
      <name val="Times New Roman"/>
      <family val="1"/>
      <charset val="204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9" fillId="0" borderId="0"/>
    <xf numFmtId="0" fontId="20" fillId="0" borderId="0"/>
  </cellStyleXfs>
  <cellXfs count="45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3" fillId="0" borderId="0" xfId="0" applyFont="1"/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/>
    <xf numFmtId="49" fontId="11" fillId="2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 wrapText="1"/>
    </xf>
    <xf numFmtId="0" fontId="14" fillId="2" borderId="0" xfId="0" applyNumberFormat="1" applyFont="1" applyFill="1" applyBorder="1"/>
    <xf numFmtId="0" fontId="14" fillId="2" borderId="0" xfId="0" applyFont="1" applyFill="1"/>
    <xf numFmtId="0" fontId="14" fillId="0" borderId="0" xfId="0" applyFont="1"/>
    <xf numFmtId="0" fontId="10" fillId="2" borderId="2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5" fillId="2" borderId="9" xfId="0" applyFont="1" applyFill="1" applyBorder="1"/>
    <xf numFmtId="0" fontId="9" fillId="2" borderId="9" xfId="0" applyFont="1" applyFill="1" applyBorder="1"/>
    <xf numFmtId="0" fontId="9" fillId="2" borderId="9" xfId="0" applyFont="1" applyFill="1" applyBorder="1" applyAlignment="1">
      <alignment horizontal="center"/>
    </xf>
    <xf numFmtId="0" fontId="9" fillId="2" borderId="9" xfId="0" applyNumberFormat="1" applyFont="1" applyFill="1" applyBorder="1"/>
    <xf numFmtId="1" fontId="9" fillId="2" borderId="9" xfId="0" applyNumberFormat="1" applyFont="1" applyFill="1" applyBorder="1"/>
    <xf numFmtId="0" fontId="15" fillId="2" borderId="9" xfId="0" applyNumberFormat="1" applyFont="1" applyFill="1" applyBorder="1"/>
    <xf numFmtId="49" fontId="9" fillId="2" borderId="9" xfId="0" applyNumberFormat="1" applyFont="1" applyFill="1" applyBorder="1"/>
    <xf numFmtId="1" fontId="16" fillId="2" borderId="9" xfId="0" applyNumberFormat="1" applyFont="1" applyFill="1" applyBorder="1"/>
    <xf numFmtId="0" fontId="17" fillId="2" borderId="0" xfId="0" applyFont="1" applyFill="1"/>
    <xf numFmtId="1" fontId="15" fillId="2" borderId="9" xfId="0" applyNumberFormat="1" applyFont="1" applyFill="1" applyBorder="1"/>
    <xf numFmtId="0" fontId="15" fillId="2" borderId="9" xfId="0" applyNumberFormat="1" applyFont="1" applyFill="1" applyBorder="1" applyAlignment="1">
      <alignment horizontal="center"/>
    </xf>
    <xf numFmtId="1" fontId="15" fillId="2" borderId="9" xfId="0" applyNumberFormat="1" applyFont="1" applyFill="1" applyBorder="1" applyAlignment="1">
      <alignment horizontal="center"/>
    </xf>
    <xf numFmtId="49" fontId="9" fillId="2" borderId="9" xfId="0" applyNumberFormat="1" applyFont="1" applyFill="1" applyBorder="1" applyAlignment="1">
      <alignment horizontal="right"/>
    </xf>
    <xf numFmtId="0" fontId="8" fillId="2" borderId="9" xfId="0" applyFont="1" applyFill="1" applyBorder="1"/>
    <xf numFmtId="0" fontId="18" fillId="2" borderId="9" xfId="0" applyFont="1" applyFill="1" applyBorder="1"/>
    <xf numFmtId="0" fontId="18" fillId="2" borderId="9" xfId="0" applyFont="1" applyFill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Fill="1"/>
    <xf numFmtId="0" fontId="20" fillId="0" borderId="0" xfId="0" applyFont="1" applyFill="1"/>
    <xf numFmtId="0" fontId="3" fillId="0" borderId="0" xfId="0" applyFont="1" applyFill="1" applyBorder="1"/>
    <xf numFmtId="0" fontId="3" fillId="0" borderId="0" xfId="0" applyFont="1" applyBorder="1"/>
    <xf numFmtId="0" fontId="7" fillId="0" borderId="0" xfId="0" applyFont="1" applyFill="1"/>
    <xf numFmtId="0" fontId="7" fillId="0" borderId="0" xfId="0" applyFont="1" applyFill="1" applyBorder="1"/>
    <xf numFmtId="0" fontId="21" fillId="0" borderId="0" xfId="0" applyFont="1" applyFill="1"/>
    <xf numFmtId="0" fontId="20" fillId="0" borderId="0" xfId="0" applyFont="1"/>
    <xf numFmtId="0" fontId="6" fillId="0" borderId="0" xfId="0" applyFont="1" applyBorder="1" applyAlignment="1"/>
    <xf numFmtId="0" fontId="22" fillId="2" borderId="0" xfId="0" applyFont="1" applyFill="1" applyAlignment="1"/>
    <xf numFmtId="0" fontId="22" fillId="2" borderId="0" xfId="0" applyFont="1" applyFill="1"/>
    <xf numFmtId="0" fontId="22" fillId="2" borderId="0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1" fontId="20" fillId="2" borderId="9" xfId="0" applyNumberFormat="1" applyFont="1" applyFill="1" applyBorder="1" applyAlignment="1">
      <alignment horizontal="center"/>
    </xf>
    <xf numFmtId="0" fontId="22" fillId="2" borderId="9" xfId="0" applyFont="1" applyFill="1" applyBorder="1"/>
    <xf numFmtId="0" fontId="22" fillId="0" borderId="9" xfId="0" applyFont="1" applyFill="1" applyBorder="1"/>
    <xf numFmtId="0" fontId="20" fillId="2" borderId="9" xfId="0" applyFont="1" applyFill="1" applyBorder="1" applyAlignment="1">
      <alignment horizontal="center"/>
    </xf>
    <xf numFmtId="164" fontId="20" fillId="2" borderId="9" xfId="0" applyNumberFormat="1" applyFont="1" applyFill="1" applyBorder="1" applyAlignment="1">
      <alignment horizontal="center"/>
    </xf>
    <xf numFmtId="0" fontId="7" fillId="2" borderId="9" xfId="0" applyFont="1" applyFill="1" applyBorder="1"/>
    <xf numFmtId="0" fontId="21" fillId="2" borderId="0" xfId="0" applyFont="1" applyFill="1"/>
    <xf numFmtId="0" fontId="21" fillId="0" borderId="0" xfId="0" applyFont="1"/>
    <xf numFmtId="0" fontId="22" fillId="2" borderId="0" xfId="0" applyFont="1" applyFill="1" applyAlignment="1">
      <alignment horizontal="center"/>
    </xf>
    <xf numFmtId="0" fontId="6" fillId="2" borderId="0" xfId="0" applyFont="1" applyFill="1"/>
    <xf numFmtId="0" fontId="20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2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/>
    <xf numFmtId="0" fontId="6" fillId="2" borderId="1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4" fillId="0" borderId="9" xfId="0" applyFont="1" applyFill="1" applyBorder="1"/>
    <xf numFmtId="0" fontId="22" fillId="0" borderId="9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right"/>
    </xf>
    <xf numFmtId="1" fontId="20" fillId="0" borderId="9" xfId="0" applyNumberFormat="1" applyFont="1" applyFill="1" applyBorder="1" applyAlignment="1">
      <alignment horizontal="center"/>
    </xf>
    <xf numFmtId="0" fontId="22" fillId="2" borderId="9" xfId="0" applyFont="1" applyFill="1" applyBorder="1" applyAlignment="1">
      <alignment horizontal="right"/>
    </xf>
    <xf numFmtId="0" fontId="20" fillId="0" borderId="9" xfId="0" applyFont="1" applyFill="1" applyBorder="1" applyAlignment="1">
      <alignment horizontal="center"/>
    </xf>
    <xf numFmtId="0" fontId="7" fillId="0" borderId="9" xfId="0" applyFont="1" applyFill="1" applyBorder="1"/>
    <xf numFmtId="0" fontId="7" fillId="0" borderId="9" xfId="0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2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21" fillId="0" borderId="0" xfId="0" applyNumberFormat="1" applyFont="1" applyFill="1" applyBorder="1"/>
    <xf numFmtId="164" fontId="21" fillId="0" borderId="0" xfId="0" applyNumberFormat="1" applyFont="1" applyFill="1" applyBorder="1"/>
    <xf numFmtId="0" fontId="26" fillId="0" borderId="0" xfId="0" applyFont="1"/>
    <xf numFmtId="0" fontId="26" fillId="0" borderId="0" xfId="0" applyFont="1" applyAlignment="1">
      <alignment horizontal="center"/>
    </xf>
    <xf numFmtId="0" fontId="26" fillId="2" borderId="0" xfId="0" applyFont="1" applyFill="1"/>
    <xf numFmtId="0" fontId="27" fillId="0" borderId="0" xfId="0" applyFont="1" applyFill="1" applyAlignment="1">
      <alignment horizontal="center"/>
    </xf>
    <xf numFmtId="0" fontId="27" fillId="0" borderId="0" xfId="0" applyFont="1" applyFill="1"/>
    <xf numFmtId="0" fontId="8" fillId="2" borderId="0" xfId="0" applyFont="1" applyFill="1" applyBorder="1"/>
    <xf numFmtId="0" fontId="18" fillId="2" borderId="0" xfId="0" applyFont="1" applyFill="1" applyBorder="1"/>
    <xf numFmtId="0" fontId="18" fillId="2" borderId="0" xfId="0" applyFont="1" applyFill="1" applyBorder="1" applyAlignment="1">
      <alignment horizontal="center"/>
    </xf>
    <xf numFmtId="164" fontId="9" fillId="0" borderId="0" xfId="0" applyNumberFormat="1" applyFont="1" applyFill="1" applyBorder="1"/>
    <xf numFmtId="0" fontId="9" fillId="2" borderId="0" xfId="0" applyFont="1" applyFill="1" applyBorder="1"/>
    <xf numFmtId="0" fontId="25" fillId="2" borderId="0" xfId="0" applyFont="1" applyFill="1" applyBorder="1"/>
    <xf numFmtId="0" fontId="7" fillId="2" borderId="0" xfId="0" applyFont="1" applyFill="1" applyBorder="1"/>
    <xf numFmtId="1" fontId="7" fillId="2" borderId="0" xfId="0" applyNumberFormat="1" applyFont="1" applyFill="1" applyBorder="1"/>
    <xf numFmtId="1" fontId="7" fillId="0" borderId="0" xfId="0" applyNumberFormat="1" applyFont="1" applyFill="1" applyBorder="1"/>
    <xf numFmtId="49" fontId="7" fillId="0" borderId="0" xfId="0" applyNumberFormat="1" applyFont="1" applyFill="1" applyBorder="1"/>
    <xf numFmtId="0" fontId="20" fillId="2" borderId="0" xfId="0" applyFont="1" applyFill="1"/>
    <xf numFmtId="0" fontId="20" fillId="2" borderId="0" xfId="0" applyFont="1" applyFill="1" applyAlignment="1">
      <alignment horizontal="center"/>
    </xf>
    <xf numFmtId="0" fontId="7" fillId="2" borderId="0" xfId="0" applyFont="1" applyFill="1" applyAlignment="1"/>
    <xf numFmtId="0" fontId="24" fillId="2" borderId="9" xfId="0" applyFont="1" applyFill="1" applyBorder="1" applyAlignment="1">
      <alignment horizontal="left" wrapText="1"/>
    </xf>
    <xf numFmtId="0" fontId="24" fillId="2" borderId="9" xfId="0" applyFont="1" applyFill="1" applyBorder="1" applyAlignment="1">
      <alignment horizontal="center" wrapText="1"/>
    </xf>
    <xf numFmtId="0" fontId="24" fillId="2" borderId="9" xfId="0" applyFont="1" applyFill="1" applyBorder="1"/>
    <xf numFmtId="0" fontId="24" fillId="2" borderId="9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 wrapText="1"/>
    </xf>
    <xf numFmtId="0" fontId="17" fillId="2" borderId="9" xfId="0" applyFont="1" applyFill="1" applyBorder="1"/>
    <xf numFmtId="0" fontId="4" fillId="2" borderId="0" xfId="0" applyFont="1" applyFill="1"/>
    <xf numFmtId="0" fontId="10" fillId="2" borderId="10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6" fillId="2" borderId="12" xfId="0" applyFont="1" applyFill="1" applyBorder="1"/>
    <xf numFmtId="0" fontId="13" fillId="2" borderId="2" xfId="0" applyNumberFormat="1" applyFont="1" applyFill="1" applyBorder="1" applyAlignment="1">
      <alignment horizontal="center"/>
    </xf>
    <xf numFmtId="0" fontId="27" fillId="0" borderId="0" xfId="0" applyFont="1"/>
    <xf numFmtId="0" fontId="12" fillId="2" borderId="1" xfId="0" applyNumberFormat="1" applyFont="1" applyFill="1" applyBorder="1" applyAlignment="1">
      <alignment horizontal="center"/>
    </xf>
    <xf numFmtId="0" fontId="16" fillId="2" borderId="9" xfId="0" applyFont="1" applyFill="1" applyBorder="1"/>
    <xf numFmtId="0" fontId="28" fillId="2" borderId="9" xfId="0" applyNumberFormat="1" applyFont="1" applyFill="1" applyBorder="1"/>
    <xf numFmtId="0" fontId="9" fillId="0" borderId="9" xfId="0" applyNumberFormat="1" applyFont="1" applyFill="1" applyBorder="1"/>
    <xf numFmtId="0" fontId="2" fillId="0" borderId="0" xfId="0" applyFont="1" applyFill="1"/>
    <xf numFmtId="0" fontId="2" fillId="0" borderId="5" xfId="0" applyFont="1" applyFill="1" applyBorder="1"/>
    <xf numFmtId="49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/>
    <xf numFmtId="0" fontId="2" fillId="0" borderId="9" xfId="0" applyFont="1" applyFill="1" applyBorder="1" applyAlignment="1">
      <alignment horizontal="center"/>
    </xf>
    <xf numFmtId="0" fontId="9" fillId="0" borderId="9" xfId="0" applyFont="1" applyFill="1" applyBorder="1"/>
    <xf numFmtId="0" fontId="24" fillId="0" borderId="9" xfId="0" applyFont="1" applyFill="1" applyBorder="1" applyAlignment="1">
      <alignment horizontal="center" wrapText="1"/>
    </xf>
    <xf numFmtId="0" fontId="24" fillId="0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wrapText="1"/>
    </xf>
    <xf numFmtId="1" fontId="9" fillId="0" borderId="9" xfId="0" applyNumberFormat="1" applyFont="1" applyFill="1" applyBorder="1"/>
    <xf numFmtId="0" fontId="14" fillId="0" borderId="6" xfId="0" applyNumberFormat="1" applyFont="1" applyBorder="1" applyAlignment="1">
      <alignment wrapText="1"/>
    </xf>
    <xf numFmtId="0" fontId="9" fillId="2" borderId="3" xfId="0" applyNumberFormat="1" applyFont="1" applyFill="1" applyBorder="1" applyAlignment="1">
      <alignment horizontal="center"/>
    </xf>
    <xf numFmtId="2" fontId="9" fillId="0" borderId="9" xfId="0" applyNumberFormat="1" applyFont="1" applyFill="1" applyBorder="1"/>
    <xf numFmtId="1" fontId="18" fillId="2" borderId="9" xfId="0" applyNumberFormat="1" applyFont="1" applyFill="1" applyBorder="1"/>
    <xf numFmtId="1" fontId="18" fillId="2" borderId="9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2" borderId="0" xfId="0" applyFont="1" applyFill="1"/>
    <xf numFmtId="0" fontId="6" fillId="0" borderId="0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3" fillId="2" borderId="2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wrapText="1"/>
    </xf>
    <xf numFmtId="0" fontId="22" fillId="3" borderId="9" xfId="0" applyFont="1" applyFill="1" applyBorder="1"/>
    <xf numFmtId="0" fontId="24" fillId="3" borderId="9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2" borderId="14" xfId="0" applyNumberFormat="1" applyFont="1" applyFill="1" applyBorder="1" applyAlignment="1">
      <alignment horizontal="center"/>
    </xf>
    <xf numFmtId="0" fontId="11" fillId="2" borderId="7" xfId="0" applyNumberFormat="1" applyFont="1" applyFill="1" applyBorder="1" applyAlignment="1">
      <alignment horizontal="center"/>
    </xf>
    <xf numFmtId="0" fontId="11" fillId="2" borderId="3" xfId="0" applyNumberFormat="1" applyFont="1" applyFill="1" applyBorder="1" applyAlignment="1">
      <alignment horizontal="center"/>
    </xf>
    <xf numFmtId="0" fontId="13" fillId="2" borderId="2" xfId="0" applyNumberFormat="1" applyFont="1" applyFill="1" applyBorder="1" applyAlignment="1">
      <alignment horizontal="center" wrapText="1"/>
    </xf>
    <xf numFmtId="0" fontId="11" fillId="2" borderId="2" xfId="0" applyNumberFormat="1" applyFont="1" applyFill="1" applyBorder="1" applyAlignment="1">
      <alignment wrapText="1"/>
    </xf>
    <xf numFmtId="0" fontId="13" fillId="2" borderId="6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/>
    </xf>
    <xf numFmtId="0" fontId="26" fillId="0" borderId="0" xfId="0" applyFont="1" applyFill="1"/>
    <xf numFmtId="0" fontId="9" fillId="3" borderId="9" xfId="0" applyFont="1" applyFill="1" applyBorder="1"/>
    <xf numFmtId="0" fontId="22" fillId="0" borderId="0" xfId="0" applyFont="1" applyFill="1"/>
    <xf numFmtId="0" fontId="10" fillId="2" borderId="7" xfId="0" applyFont="1" applyFill="1" applyBorder="1" applyAlignment="1">
      <alignment horizontal="center" wrapText="1"/>
    </xf>
    <xf numFmtId="1" fontId="9" fillId="2" borderId="9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1" fillId="2" borderId="3" xfId="0" applyNumberFormat="1" applyFont="1" applyFill="1" applyBorder="1" applyAlignment="1">
      <alignment horizontal="center" wrapText="1"/>
    </xf>
    <xf numFmtId="2" fontId="15" fillId="0" borderId="9" xfId="0" applyNumberFormat="1" applyFont="1" applyFill="1" applyBorder="1"/>
    <xf numFmtId="9" fontId="15" fillId="0" borderId="9" xfId="0" applyNumberFormat="1" applyFont="1" applyFill="1" applyBorder="1"/>
    <xf numFmtId="1" fontId="7" fillId="2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9" fillId="2" borderId="9" xfId="0" applyNumberFormat="1" applyFont="1" applyFill="1" applyBorder="1"/>
    <xf numFmtId="49" fontId="11" fillId="2" borderId="13" xfId="0" applyNumberFormat="1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30" fillId="0" borderId="0" xfId="1" applyFont="1" applyFill="1"/>
    <xf numFmtId="0" fontId="30" fillId="0" borderId="0" xfId="1" applyFont="1" applyFill="1" applyBorder="1" applyAlignment="1">
      <alignment horizontal="center"/>
    </xf>
    <xf numFmtId="0" fontId="30" fillId="0" borderId="0" xfId="1" applyFont="1" applyFill="1" applyAlignment="1"/>
    <xf numFmtId="0" fontId="30" fillId="0" borderId="0" xfId="1" applyFont="1" applyFill="1" applyBorder="1" applyAlignment="1">
      <alignment horizontal="right"/>
    </xf>
    <xf numFmtId="0" fontId="30" fillId="0" borderId="1" xfId="1" applyFont="1" applyFill="1" applyBorder="1" applyAlignment="1">
      <alignment horizontal="right"/>
    </xf>
    <xf numFmtId="0" fontId="30" fillId="0" borderId="1" xfId="1" applyFont="1" applyFill="1" applyBorder="1" applyAlignment="1">
      <alignment horizontal="center"/>
    </xf>
    <xf numFmtId="0" fontId="27" fillId="0" borderId="7" xfId="1" applyFont="1" applyFill="1" applyBorder="1"/>
    <xf numFmtId="0" fontId="30" fillId="0" borderId="9" xfId="0" applyFont="1" applyFill="1" applyBorder="1"/>
    <xf numFmtId="0" fontId="30" fillId="0" borderId="9" xfId="0" applyFont="1" applyFill="1" applyBorder="1" applyAlignment="1">
      <alignment horizontal="center"/>
    </xf>
    <xf numFmtId="0" fontId="30" fillId="0" borderId="9" xfId="0" applyFont="1" applyFill="1" applyBorder="1" applyAlignment="1">
      <alignment wrapText="1"/>
    </xf>
    <xf numFmtId="0" fontId="32" fillId="0" borderId="9" xfId="0" applyFont="1" applyFill="1" applyBorder="1"/>
    <xf numFmtId="0" fontId="26" fillId="0" borderId="9" xfId="0" applyFont="1" applyFill="1" applyBorder="1"/>
    <xf numFmtId="0" fontId="30" fillId="0" borderId="0" xfId="1" applyFont="1" applyFill="1" applyAlignment="1">
      <alignment horizontal="center"/>
    </xf>
    <xf numFmtId="2" fontId="30" fillId="0" borderId="9" xfId="0" applyNumberFormat="1" applyFont="1" applyFill="1" applyBorder="1" applyAlignment="1">
      <alignment horizontal="center"/>
    </xf>
    <xf numFmtId="0" fontId="27" fillId="0" borderId="0" xfId="0" applyFont="1" applyBorder="1" applyAlignment="1"/>
    <xf numFmtId="0" fontId="27" fillId="0" borderId="0" xfId="0" applyFont="1" applyFill="1" applyBorder="1" applyAlignment="1"/>
    <xf numFmtId="0" fontId="27" fillId="0" borderId="0" xfId="0" applyFont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2" borderId="0" xfId="0" applyNumberFormat="1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Alignment="1"/>
    <xf numFmtId="0" fontId="26" fillId="2" borderId="0" xfId="0" applyFont="1" applyFill="1" applyAlignment="1"/>
    <xf numFmtId="0" fontId="27" fillId="2" borderId="0" xfId="0" applyFont="1" applyFill="1" applyAlignment="1"/>
    <xf numFmtId="0" fontId="27" fillId="0" borderId="0" xfId="0" applyFont="1" applyFill="1" applyAlignment="1"/>
    <xf numFmtId="0" fontId="26" fillId="2" borderId="0" xfId="0" applyNumberFormat="1" applyFont="1" applyFill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7" fillId="2" borderId="10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 wrapText="1"/>
    </xf>
    <xf numFmtId="0" fontId="27" fillId="2" borderId="6" xfId="0" applyFont="1" applyFill="1" applyBorder="1" applyAlignment="1">
      <alignment horizontal="center"/>
    </xf>
    <xf numFmtId="0" fontId="27" fillId="2" borderId="6" xfId="0" applyFont="1" applyFill="1" applyBorder="1"/>
    <xf numFmtId="0" fontId="27" fillId="2" borderId="12" xfId="0" applyFont="1" applyFill="1" applyBorder="1"/>
    <xf numFmtId="0" fontId="27" fillId="2" borderId="12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 wrapText="1"/>
    </xf>
    <xf numFmtId="0" fontId="27" fillId="2" borderId="7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right"/>
    </xf>
    <xf numFmtId="0" fontId="26" fillId="2" borderId="9" xfId="0" applyFont="1" applyFill="1" applyBorder="1" applyAlignment="1">
      <alignment horizontal="center" wrapText="1"/>
    </xf>
    <xf numFmtId="0" fontId="26" fillId="0" borderId="9" xfId="0" applyFont="1" applyFill="1" applyBorder="1" applyAlignment="1">
      <alignment horizontal="center" wrapText="1"/>
    </xf>
    <xf numFmtId="0" fontId="26" fillId="0" borderId="9" xfId="0" applyFont="1" applyFill="1" applyBorder="1" applyAlignment="1">
      <alignment horizontal="center"/>
    </xf>
    <xf numFmtId="0" fontId="26" fillId="2" borderId="9" xfId="0" applyFont="1" applyFill="1" applyBorder="1"/>
    <xf numFmtId="0" fontId="26" fillId="3" borderId="9" xfId="0" applyFont="1" applyFill="1" applyBorder="1" applyAlignment="1">
      <alignment horizontal="center"/>
    </xf>
    <xf numFmtId="0" fontId="26" fillId="2" borderId="9" xfId="0" applyFont="1" applyFill="1" applyBorder="1" applyAlignment="1">
      <alignment horizontal="center"/>
    </xf>
    <xf numFmtId="1" fontId="26" fillId="2" borderId="9" xfId="0" applyNumberFormat="1" applyFont="1" applyFill="1" applyBorder="1" applyAlignment="1">
      <alignment horizontal="center"/>
    </xf>
    <xf numFmtId="1" fontId="26" fillId="0" borderId="9" xfId="0" applyNumberFormat="1" applyFont="1" applyFill="1" applyBorder="1" applyAlignment="1">
      <alignment horizontal="center"/>
    </xf>
    <xf numFmtId="164" fontId="26" fillId="2" borderId="9" xfId="0" applyNumberFormat="1" applyFont="1" applyFill="1" applyBorder="1" applyAlignment="1">
      <alignment horizontal="center"/>
    </xf>
    <xf numFmtId="0" fontId="26" fillId="2" borderId="9" xfId="0" applyFont="1" applyFill="1" applyBorder="1" applyAlignment="1">
      <alignment horizontal="right"/>
    </xf>
    <xf numFmtId="0" fontId="27" fillId="2" borderId="9" xfId="0" applyFont="1" applyFill="1" applyBorder="1"/>
    <xf numFmtId="0" fontId="27" fillId="0" borderId="9" xfId="0" applyFont="1" applyFill="1" applyBorder="1"/>
    <xf numFmtId="0" fontId="27" fillId="0" borderId="9" xfId="0" applyFont="1" applyFill="1" applyBorder="1" applyAlignment="1">
      <alignment horizontal="center"/>
    </xf>
    <xf numFmtId="1" fontId="27" fillId="0" borderId="9" xfId="0" applyNumberFormat="1" applyFont="1" applyFill="1" applyBorder="1" applyAlignment="1">
      <alignment horizontal="center"/>
    </xf>
    <xf numFmtId="164" fontId="27" fillId="0" borderId="9" xfId="0" applyNumberFormat="1" applyFont="1" applyFill="1" applyBorder="1" applyAlignment="1">
      <alignment horizontal="center"/>
    </xf>
    <xf numFmtId="0" fontId="26" fillId="0" borderId="0" xfId="0" applyFont="1" applyFill="1" applyBorder="1"/>
    <xf numFmtId="0" fontId="26" fillId="0" borderId="0" xfId="0" applyFont="1" applyBorder="1"/>
    <xf numFmtId="0" fontId="26" fillId="0" borderId="0" xfId="0" applyFont="1" applyBorder="1" applyAlignment="1">
      <alignment horizontal="center"/>
    </xf>
    <xf numFmtId="0" fontId="26" fillId="0" borderId="0" xfId="0" applyNumberFormat="1" applyFont="1" applyAlignment="1">
      <alignment horizontal="center"/>
    </xf>
    <xf numFmtId="0" fontId="34" fillId="0" borderId="0" xfId="0" applyFont="1"/>
    <xf numFmtId="0" fontId="35" fillId="2" borderId="0" xfId="0" applyFont="1" applyFill="1"/>
    <xf numFmtId="0" fontId="35" fillId="2" borderId="0" xfId="0" applyFont="1" applyFill="1" applyAlignment="1">
      <alignment horizontal="center"/>
    </xf>
    <xf numFmtId="0" fontId="35" fillId="0" borderId="0" xfId="0" applyFont="1" applyFill="1"/>
    <xf numFmtId="0" fontId="35" fillId="0" borderId="0" xfId="0" applyFont="1"/>
    <xf numFmtId="0" fontId="35" fillId="0" borderId="0" xfId="0" applyFont="1" applyAlignment="1">
      <alignment horizontal="center"/>
    </xf>
    <xf numFmtId="0" fontId="34" fillId="2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NumberFormat="1" applyFont="1" applyAlignment="1">
      <alignment horizontal="center"/>
    </xf>
    <xf numFmtId="0" fontId="34" fillId="2" borderId="0" xfId="0" applyFont="1" applyFill="1"/>
    <xf numFmtId="0" fontId="34" fillId="0" borderId="0" xfId="0" applyFont="1" applyFill="1"/>
    <xf numFmtId="0" fontId="36" fillId="2" borderId="0" xfId="0" applyFont="1" applyFill="1"/>
    <xf numFmtId="0" fontId="37" fillId="2" borderId="0" xfId="0" applyFont="1" applyFill="1" applyBorder="1"/>
    <xf numFmtId="0" fontId="37" fillId="0" borderId="0" xfId="0" applyFont="1" applyFill="1" applyBorder="1"/>
    <xf numFmtId="0" fontId="33" fillId="2" borderId="0" xfId="0" applyFont="1" applyFill="1"/>
    <xf numFmtId="0" fontId="33" fillId="2" borderId="0" xfId="0" applyFont="1" applyFill="1" applyAlignment="1">
      <alignment horizontal="center"/>
    </xf>
    <xf numFmtId="0" fontId="37" fillId="2" borderId="0" xfId="0" applyFont="1" applyFill="1" applyAlignment="1">
      <alignment horizontal="center"/>
    </xf>
    <xf numFmtId="0" fontId="37" fillId="2" borderId="0" xfId="0" applyFont="1" applyFill="1"/>
    <xf numFmtId="0" fontId="27" fillId="0" borderId="0" xfId="0" applyFont="1" applyBorder="1"/>
    <xf numFmtId="0" fontId="26" fillId="2" borderId="2" xfId="0" applyFont="1" applyFill="1" applyBorder="1" applyAlignment="1">
      <alignment horizontal="right"/>
    </xf>
    <xf numFmtId="0" fontId="26" fillId="2" borderId="0" xfId="0" applyFont="1" applyFill="1" applyBorder="1" applyAlignment="1">
      <alignment horizontal="left"/>
    </xf>
    <xf numFmtId="0" fontId="26" fillId="2" borderId="2" xfId="0" applyFont="1" applyFill="1" applyBorder="1" applyAlignment="1">
      <alignment horizontal="left"/>
    </xf>
    <xf numFmtId="0" fontId="26" fillId="2" borderId="2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1" fontId="38" fillId="2" borderId="9" xfId="0" applyNumberFormat="1" applyFont="1" applyFill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 wrapText="1"/>
    </xf>
    <xf numFmtId="0" fontId="26" fillId="0" borderId="7" xfId="0" applyFont="1" applyFill="1" applyBorder="1" applyAlignment="1">
      <alignment horizontal="center" wrapText="1"/>
    </xf>
    <xf numFmtId="0" fontId="27" fillId="2" borderId="13" xfId="0" applyFont="1" applyFill="1" applyBorder="1" applyAlignment="1">
      <alignment horizontal="center" wrapText="1"/>
    </xf>
    <xf numFmtId="164" fontId="26" fillId="0" borderId="9" xfId="0" applyNumberFormat="1" applyFont="1" applyFill="1" applyBorder="1" applyAlignment="1">
      <alignment horizontal="center"/>
    </xf>
    <xf numFmtId="0" fontId="26" fillId="3" borderId="9" xfId="0" applyFont="1" applyFill="1" applyBorder="1"/>
    <xf numFmtId="0" fontId="27" fillId="2" borderId="9" xfId="0" applyFont="1" applyFill="1" applyBorder="1" applyAlignment="1">
      <alignment horizontal="center"/>
    </xf>
    <xf numFmtId="1" fontId="27" fillId="2" borderId="9" xfId="0" applyNumberFormat="1" applyFont="1" applyFill="1" applyBorder="1"/>
    <xf numFmtId="1" fontId="27" fillId="2" borderId="9" xfId="0" applyNumberFormat="1" applyFont="1" applyFill="1" applyBorder="1" applyAlignment="1">
      <alignment horizontal="center"/>
    </xf>
    <xf numFmtId="1" fontId="26" fillId="0" borderId="0" xfId="0" applyNumberFormat="1" applyFont="1"/>
    <xf numFmtId="0" fontId="26" fillId="2" borderId="0" xfId="0" applyFont="1" applyFill="1" applyBorder="1"/>
    <xf numFmtId="0" fontId="27" fillId="2" borderId="0" xfId="0" applyFont="1" applyFill="1" applyBorder="1"/>
    <xf numFmtId="0" fontId="27" fillId="0" borderId="0" xfId="0" applyFont="1" applyFill="1" applyBorder="1"/>
    <xf numFmtId="1" fontId="26" fillId="2" borderId="0" xfId="0" applyNumberFormat="1" applyFont="1" applyFill="1" applyBorder="1"/>
    <xf numFmtId="0" fontId="32" fillId="0" borderId="9" xfId="1" applyFont="1" applyFill="1" applyBorder="1" applyAlignment="1">
      <alignment horizontal="center"/>
    </xf>
    <xf numFmtId="49" fontId="32" fillId="0" borderId="9" xfId="1" applyNumberFormat="1" applyFont="1" applyFill="1" applyBorder="1" applyAlignment="1">
      <alignment horizontal="center"/>
    </xf>
    <xf numFmtId="0" fontId="32" fillId="0" borderId="0" xfId="1" applyFont="1" applyFill="1" applyBorder="1" applyAlignment="1">
      <alignment horizontal="center"/>
    </xf>
    <xf numFmtId="0" fontId="30" fillId="0" borderId="9" xfId="1" applyFont="1" applyFill="1" applyBorder="1" applyAlignment="1">
      <alignment horizontal="center"/>
    </xf>
    <xf numFmtId="0" fontId="30" fillId="0" borderId="0" xfId="1" applyFont="1" applyFill="1" applyAlignment="1">
      <alignment horizontal="center"/>
    </xf>
    <xf numFmtId="0" fontId="32" fillId="0" borderId="16" xfId="1" applyFont="1" applyFill="1" applyBorder="1"/>
    <xf numFmtId="0" fontId="32" fillId="0" borderId="17" xfId="1" applyFont="1" applyFill="1" applyBorder="1"/>
    <xf numFmtId="0" fontId="32" fillId="0" borderId="18" xfId="1" applyFont="1" applyFill="1" applyBorder="1" applyAlignment="1">
      <alignment horizontal="center"/>
    </xf>
    <xf numFmtId="0" fontId="32" fillId="0" borderId="16" xfId="1" applyFont="1" applyFill="1" applyBorder="1" applyAlignment="1">
      <alignment horizontal="center"/>
    </xf>
    <xf numFmtId="0" fontId="32" fillId="0" borderId="17" xfId="1" applyFont="1" applyFill="1" applyBorder="1" applyAlignment="1">
      <alignment horizontal="center"/>
    </xf>
    <xf numFmtId="9" fontId="32" fillId="0" borderId="25" xfId="1" applyNumberFormat="1" applyFont="1" applyFill="1" applyBorder="1" applyAlignment="1">
      <alignment horizontal="center"/>
    </xf>
    <xf numFmtId="0" fontId="32" fillId="0" borderId="1" xfId="1" applyFont="1" applyFill="1" applyBorder="1"/>
    <xf numFmtId="0" fontId="32" fillId="0" borderId="25" xfId="1" applyFont="1" applyFill="1" applyBorder="1"/>
    <xf numFmtId="0" fontId="32" fillId="0" borderId="25" xfId="1" applyFont="1" applyFill="1" applyBorder="1" applyAlignment="1">
      <alignment horizontal="center"/>
    </xf>
    <xf numFmtId="0" fontId="32" fillId="0" borderId="0" xfId="1" applyFont="1" applyFill="1"/>
    <xf numFmtId="0" fontId="32" fillId="0" borderId="26" xfId="1" applyFont="1" applyFill="1" applyBorder="1"/>
    <xf numFmtId="0" fontId="32" fillId="0" borderId="0" xfId="1" applyFont="1" applyFill="1" applyBorder="1"/>
    <xf numFmtId="0" fontId="32" fillId="0" borderId="27" xfId="1" applyFont="1" applyFill="1" applyBorder="1"/>
    <xf numFmtId="0" fontId="32" fillId="0" borderId="28" xfId="1" applyFont="1" applyFill="1" applyBorder="1" applyAlignment="1"/>
    <xf numFmtId="0" fontId="32" fillId="0" borderId="26" xfId="1" applyFont="1" applyFill="1" applyBorder="1" applyAlignment="1">
      <alignment horizontal="center"/>
    </xf>
    <xf numFmtId="0" fontId="32" fillId="0" borderId="26" xfId="1" applyFont="1" applyFill="1" applyBorder="1" applyAlignment="1">
      <alignment horizontal="center" wrapText="1"/>
    </xf>
    <xf numFmtId="0" fontId="32" fillId="0" borderId="16" xfId="1" applyFont="1" applyFill="1" applyBorder="1" applyAlignment="1">
      <alignment horizontal="center"/>
    </xf>
    <xf numFmtId="0" fontId="32" fillId="0" borderId="0" xfId="1" applyFont="1" applyFill="1" applyBorder="1" applyAlignment="1">
      <alignment horizontal="center"/>
    </xf>
    <xf numFmtId="0" fontId="32" fillId="0" borderId="9" xfId="1" applyFont="1" applyFill="1" applyBorder="1" applyAlignment="1">
      <alignment horizontal="center"/>
    </xf>
    <xf numFmtId="0" fontId="32" fillId="0" borderId="33" xfId="1" applyFont="1" applyFill="1" applyBorder="1"/>
    <xf numFmtId="0" fontId="32" fillId="0" borderId="32" xfId="1" applyFont="1" applyFill="1" applyBorder="1"/>
    <xf numFmtId="0" fontId="32" fillId="0" borderId="34" xfId="1" applyFont="1" applyFill="1" applyBorder="1"/>
    <xf numFmtId="0" fontId="32" fillId="0" borderId="35" xfId="1" applyFont="1" applyFill="1" applyBorder="1" applyAlignment="1"/>
    <xf numFmtId="0" fontId="32" fillId="0" borderId="33" xfId="1" applyFont="1" applyFill="1" applyBorder="1" applyAlignment="1">
      <alignment horizontal="center"/>
    </xf>
    <xf numFmtId="0" fontId="32" fillId="0" borderId="33" xfId="1" applyFont="1" applyFill="1" applyBorder="1" applyAlignment="1">
      <alignment horizontal="center"/>
    </xf>
    <xf numFmtId="9" fontId="32" fillId="0" borderId="33" xfId="1" applyNumberFormat="1" applyFont="1" applyFill="1" applyBorder="1" applyAlignment="1">
      <alignment horizontal="center"/>
    </xf>
    <xf numFmtId="49" fontId="32" fillId="0" borderId="33" xfId="1" applyNumberFormat="1" applyFont="1" applyFill="1" applyBorder="1"/>
    <xf numFmtId="9" fontId="32" fillId="0" borderId="36" xfId="1" applyNumberFormat="1" applyFont="1" applyFill="1" applyBorder="1"/>
    <xf numFmtId="9" fontId="32" fillId="0" borderId="21" xfId="1" applyNumberFormat="1" applyFont="1" applyFill="1" applyBorder="1"/>
    <xf numFmtId="0" fontId="32" fillId="0" borderId="9" xfId="1" applyNumberFormat="1" applyFont="1" applyFill="1" applyBorder="1"/>
    <xf numFmtId="0" fontId="32" fillId="0" borderId="9" xfId="1" applyFont="1" applyFill="1" applyBorder="1"/>
    <xf numFmtId="0" fontId="32" fillId="0" borderId="7" xfId="1" applyFont="1" applyFill="1" applyBorder="1"/>
    <xf numFmtId="0" fontId="30" fillId="0" borderId="9" xfId="2" applyFont="1" applyFill="1" applyBorder="1"/>
    <xf numFmtId="0" fontId="30" fillId="0" borderId="7" xfId="1" applyFont="1" applyFill="1" applyBorder="1"/>
    <xf numFmtId="0" fontId="30" fillId="0" borderId="7" xfId="1" applyFont="1" applyFill="1" applyBorder="1" applyAlignment="1">
      <alignment horizontal="center"/>
    </xf>
    <xf numFmtId="1" fontId="30" fillId="0" borderId="7" xfId="1" applyNumberFormat="1" applyFont="1" applyFill="1" applyBorder="1" applyAlignment="1">
      <alignment horizontal="center"/>
    </xf>
    <xf numFmtId="1" fontId="30" fillId="0" borderId="7" xfId="1" applyNumberFormat="1" applyFont="1" applyFill="1" applyBorder="1"/>
    <xf numFmtId="0" fontId="30" fillId="0" borderId="8" xfId="1" applyFont="1" applyFill="1" applyBorder="1"/>
    <xf numFmtId="1" fontId="30" fillId="0" borderId="9" xfId="1" applyNumberFormat="1" applyFont="1" applyFill="1" applyBorder="1"/>
    <xf numFmtId="10" fontId="30" fillId="0" borderId="0" xfId="1" applyNumberFormat="1" applyFont="1" applyFill="1" applyBorder="1"/>
    <xf numFmtId="10" fontId="30" fillId="0" borderId="0" xfId="1" applyNumberFormat="1" applyFont="1" applyFill="1"/>
    <xf numFmtId="2" fontId="30" fillId="0" borderId="9" xfId="1" applyNumberFormat="1" applyFont="1" applyFill="1" applyBorder="1"/>
    <xf numFmtId="0" fontId="30" fillId="0" borderId="9" xfId="1" applyFont="1" applyFill="1" applyBorder="1"/>
    <xf numFmtId="164" fontId="30" fillId="0" borderId="9" xfId="1" applyNumberFormat="1" applyFont="1" applyFill="1" applyBorder="1"/>
    <xf numFmtId="0" fontId="30" fillId="0" borderId="5" xfId="1" applyFont="1" applyFill="1" applyBorder="1"/>
    <xf numFmtId="49" fontId="30" fillId="0" borderId="9" xfId="2" applyNumberFormat="1" applyFont="1" applyFill="1" applyBorder="1"/>
    <xf numFmtId="2" fontId="32" fillId="0" borderId="9" xfId="1" applyNumberFormat="1" applyFont="1" applyFill="1" applyBorder="1" applyAlignment="1">
      <alignment horizontal="center"/>
    </xf>
    <xf numFmtId="1" fontId="32" fillId="0" borderId="9" xfId="1" applyNumberFormat="1" applyFont="1" applyFill="1" applyBorder="1" applyAlignment="1">
      <alignment horizontal="center"/>
    </xf>
    <xf numFmtId="1" fontId="32" fillId="0" borderId="9" xfId="1" applyNumberFormat="1" applyFont="1" applyFill="1" applyBorder="1"/>
    <xf numFmtId="1" fontId="32" fillId="0" borderId="0" xfId="1" applyNumberFormat="1" applyFont="1" applyFill="1" applyBorder="1"/>
    <xf numFmtId="2" fontId="32" fillId="0" borderId="9" xfId="1" applyNumberFormat="1" applyFont="1" applyFill="1" applyBorder="1"/>
    <xf numFmtId="0" fontId="32" fillId="0" borderId="0" xfId="1" applyFont="1" applyFill="1" applyAlignment="1">
      <alignment horizontal="center"/>
    </xf>
    <xf numFmtId="49" fontId="32" fillId="0" borderId="0" xfId="1" applyNumberFormat="1" applyFont="1" applyFill="1"/>
    <xf numFmtId="0" fontId="40" fillId="0" borderId="0" xfId="1" applyFont="1" applyFill="1"/>
    <xf numFmtId="0" fontId="40" fillId="0" borderId="0" xfId="1" applyFont="1" applyFill="1" applyAlignment="1">
      <alignment horizontal="center"/>
    </xf>
    <xf numFmtId="0" fontId="32" fillId="0" borderId="16" xfId="1" applyFont="1" applyFill="1" applyBorder="1" applyAlignment="1">
      <alignment horizontal="center"/>
    </xf>
    <xf numFmtId="0" fontId="32" fillId="0" borderId="33" xfId="1" applyFont="1" applyFill="1" applyBorder="1" applyAlignment="1">
      <alignment horizontal="center"/>
    </xf>
    <xf numFmtId="0" fontId="30" fillId="0" borderId="0" xfId="1" applyFont="1" applyFill="1" applyAlignment="1">
      <alignment horizontal="center"/>
    </xf>
    <xf numFmtId="0" fontId="32" fillId="0" borderId="0" xfId="1" applyFont="1" applyFill="1" applyAlignment="1">
      <alignment horizontal="center"/>
    </xf>
    <xf numFmtId="0" fontId="32" fillId="0" borderId="26" xfId="1" applyFont="1" applyFill="1" applyBorder="1" applyAlignment="1">
      <alignment wrapText="1"/>
    </xf>
    <xf numFmtId="9" fontId="32" fillId="0" borderId="33" xfId="1" applyNumberFormat="1" applyFont="1" applyFill="1" applyBorder="1"/>
    <xf numFmtId="1" fontId="30" fillId="0" borderId="5" xfId="1" applyNumberFormat="1" applyFont="1" applyFill="1" applyBorder="1"/>
    <xf numFmtId="9" fontId="41" fillId="0" borderId="21" xfId="1" applyNumberFormat="1" applyFont="1" applyFill="1" applyBorder="1"/>
    <xf numFmtId="0" fontId="42" fillId="0" borderId="7" xfId="1" applyFont="1" applyFill="1" applyBorder="1"/>
    <xf numFmtId="0" fontId="27" fillId="2" borderId="2" xfId="0" applyFont="1" applyFill="1" applyBorder="1" applyAlignment="1">
      <alignment horizontal="center" wrapText="1"/>
    </xf>
    <xf numFmtId="0" fontId="27" fillId="2" borderId="6" xfId="0" applyFont="1" applyFill="1" applyBorder="1" applyAlignment="1">
      <alignment horizontal="center" wrapText="1"/>
    </xf>
    <xf numFmtId="0" fontId="27" fillId="2" borderId="7" xfId="0" applyFont="1" applyFill="1" applyBorder="1" applyAlignment="1">
      <alignment horizontal="center" wrapText="1"/>
    </xf>
    <xf numFmtId="0" fontId="27" fillId="2" borderId="6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wrapText="1"/>
    </xf>
    <xf numFmtId="0" fontId="27" fillId="0" borderId="6" xfId="0" applyFont="1" applyFill="1" applyBorder="1" applyAlignment="1">
      <alignment horizontal="center" wrapText="1"/>
    </xf>
    <xf numFmtId="0" fontId="27" fillId="0" borderId="7" xfId="0" applyFont="1" applyFill="1" applyBorder="1" applyAlignment="1">
      <alignment horizontal="center" wrapText="1"/>
    </xf>
    <xf numFmtId="0" fontId="35" fillId="0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2" borderId="0" xfId="0" applyFont="1" applyFill="1" applyAlignment="1">
      <alignment horizontal="left"/>
    </xf>
    <xf numFmtId="0" fontId="23" fillId="2" borderId="2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27" fillId="0" borderId="0" xfId="1" applyFont="1" applyFill="1" applyBorder="1" applyAlignment="1">
      <alignment horizontal="center"/>
    </xf>
    <xf numFmtId="0" fontId="27" fillId="0" borderId="9" xfId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1" fillId="2" borderId="7" xfId="0" applyNumberFormat="1" applyFont="1" applyFill="1" applyBorder="1" applyAlignment="1">
      <alignment horizontal="center"/>
    </xf>
    <xf numFmtId="0" fontId="11" fillId="2" borderId="1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3" xfId="0" applyNumberFormat="1" applyFont="1" applyFill="1" applyBorder="1" applyAlignment="1">
      <alignment horizontal="center"/>
    </xf>
    <xf numFmtId="0" fontId="11" fillId="2" borderId="14" xfId="0" applyNumberFormat="1" applyFont="1" applyFill="1" applyBorder="1" applyAlignment="1">
      <alignment horizontal="center"/>
    </xf>
    <xf numFmtId="49" fontId="11" fillId="2" borderId="9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14" fillId="0" borderId="9" xfId="0" applyFont="1" applyBorder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13" fillId="2" borderId="2" xfId="0" applyNumberFormat="1" applyFont="1" applyFill="1" applyBorder="1" applyAlignment="1">
      <alignment horizontal="center" wrapText="1"/>
    </xf>
    <xf numFmtId="0" fontId="13" fillId="2" borderId="6" xfId="0" applyNumberFormat="1" applyFont="1" applyFill="1" applyBorder="1" applyAlignment="1">
      <alignment horizontal="center" wrapText="1"/>
    </xf>
    <xf numFmtId="0" fontId="11" fillId="2" borderId="2" xfId="0" applyNumberFormat="1" applyFont="1" applyFill="1" applyBorder="1" applyAlignment="1">
      <alignment wrapText="1"/>
    </xf>
    <xf numFmtId="0" fontId="14" fillId="2" borderId="6" xfId="0" applyNumberFormat="1" applyFont="1" applyFill="1" applyBorder="1" applyAlignment="1">
      <alignment wrapText="1"/>
    </xf>
    <xf numFmtId="0" fontId="11" fillId="2" borderId="9" xfId="0" applyNumberFormat="1" applyFont="1" applyFill="1" applyBorder="1" applyAlignment="1">
      <alignment horizontal="center" wrapText="1"/>
    </xf>
    <xf numFmtId="0" fontId="11" fillId="2" borderId="3" xfId="0" applyNumberFormat="1" applyFont="1" applyFill="1" applyBorder="1" applyAlignment="1">
      <alignment horizontal="center"/>
    </xf>
    <xf numFmtId="0" fontId="11" fillId="2" borderId="5" xfId="0" applyNumberFormat="1" applyFont="1" applyFill="1" applyBorder="1" applyAlignment="1">
      <alignment horizontal="center"/>
    </xf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0" fillId="0" borderId="6" xfId="0" applyBorder="1" applyAlignment="1">
      <alignment wrapText="1"/>
    </xf>
    <xf numFmtId="0" fontId="12" fillId="2" borderId="9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4" fillId="0" borderId="7" xfId="0" applyFont="1" applyBorder="1" applyAlignment="1">
      <alignment wrapText="1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32" fillId="0" borderId="0" xfId="1" applyFont="1" applyFill="1" applyBorder="1" applyAlignment="1">
      <alignment horizontal="center"/>
    </xf>
    <xf numFmtId="0" fontId="32" fillId="0" borderId="31" xfId="1" applyFont="1" applyFill="1" applyBorder="1" applyAlignment="1">
      <alignment horizontal="center"/>
    </xf>
    <xf numFmtId="0" fontId="32" fillId="0" borderId="32" xfId="1" applyFont="1" applyFill="1" applyBorder="1" applyAlignment="1">
      <alignment horizontal="center"/>
    </xf>
    <xf numFmtId="0" fontId="32" fillId="0" borderId="20" xfId="1" applyFont="1" applyFill="1" applyBorder="1" applyAlignment="1">
      <alignment horizontal="center"/>
    </xf>
    <xf numFmtId="0" fontId="32" fillId="0" borderId="22" xfId="1" applyFont="1" applyFill="1" applyBorder="1" applyAlignment="1">
      <alignment horizontal="center"/>
    </xf>
    <xf numFmtId="0" fontId="32" fillId="0" borderId="21" xfId="1" applyFont="1" applyFill="1" applyBorder="1" applyAlignment="1">
      <alignment horizontal="center"/>
    </xf>
    <xf numFmtId="0" fontId="32" fillId="0" borderId="23" xfId="1" applyFont="1" applyFill="1" applyBorder="1" applyAlignment="1">
      <alignment horizontal="center"/>
    </xf>
    <xf numFmtId="0" fontId="32" fillId="0" borderId="24" xfId="1" applyFont="1" applyFill="1" applyBorder="1" applyAlignment="1">
      <alignment horizontal="center"/>
    </xf>
    <xf numFmtId="0" fontId="30" fillId="0" borderId="0" xfId="1" applyFont="1" applyFill="1" applyAlignment="1">
      <alignment horizontal="center"/>
    </xf>
    <xf numFmtId="0" fontId="30" fillId="0" borderId="9" xfId="1" applyFont="1" applyFill="1" applyBorder="1" applyAlignment="1">
      <alignment horizontal="right"/>
    </xf>
    <xf numFmtId="0" fontId="32" fillId="0" borderId="16" xfId="1" applyFont="1" applyFill="1" applyBorder="1" applyAlignment="1">
      <alignment horizontal="center" vertical="center"/>
    </xf>
    <xf numFmtId="0" fontId="32" fillId="0" borderId="26" xfId="1" applyFont="1" applyFill="1" applyBorder="1" applyAlignment="1">
      <alignment horizontal="center" vertical="center"/>
    </xf>
    <xf numFmtId="0" fontId="32" fillId="0" borderId="33" xfId="1" applyFont="1" applyFill="1" applyBorder="1" applyAlignment="1">
      <alignment horizontal="center" vertical="center"/>
    </xf>
    <xf numFmtId="0" fontId="32" fillId="0" borderId="19" xfId="1" applyFont="1" applyFill="1" applyBorder="1" applyAlignment="1"/>
    <xf numFmtId="0" fontId="32" fillId="0" borderId="17" xfId="1" applyFont="1" applyFill="1" applyBorder="1" applyAlignment="1"/>
    <xf numFmtId="0" fontId="32" fillId="0" borderId="16" xfId="1" applyFont="1" applyFill="1" applyBorder="1" applyAlignment="1">
      <alignment horizontal="center" wrapText="1"/>
    </xf>
    <xf numFmtId="0" fontId="32" fillId="0" borderId="26" xfId="1" applyFont="1" applyFill="1" applyBorder="1" applyAlignment="1">
      <alignment horizontal="center" wrapText="1"/>
    </xf>
    <xf numFmtId="0" fontId="32" fillId="0" borderId="33" xfId="1" applyFont="1" applyFill="1" applyBorder="1" applyAlignment="1">
      <alignment horizontal="center" wrapText="1"/>
    </xf>
    <xf numFmtId="0" fontId="32" fillId="0" borderId="20" xfId="1" applyFont="1" applyFill="1" applyBorder="1" applyAlignment="1">
      <alignment horizontal="center" vertical="center"/>
    </xf>
    <xf numFmtId="0" fontId="32" fillId="0" borderId="21" xfId="1" applyFont="1" applyFill="1" applyBorder="1" applyAlignment="1">
      <alignment horizontal="center" vertical="center"/>
    </xf>
    <xf numFmtId="0" fontId="32" fillId="0" borderId="22" xfId="1" applyFont="1" applyFill="1" applyBorder="1" applyAlignment="1">
      <alignment horizontal="center" vertical="center"/>
    </xf>
    <xf numFmtId="0" fontId="32" fillId="0" borderId="16" xfId="1" applyFont="1" applyFill="1" applyBorder="1" applyAlignment="1">
      <alignment horizontal="center"/>
    </xf>
    <xf numFmtId="0" fontId="32" fillId="0" borderId="33" xfId="1" applyFont="1" applyFill="1" applyBorder="1" applyAlignment="1">
      <alignment horizontal="center"/>
    </xf>
    <xf numFmtId="0" fontId="32" fillId="0" borderId="29" xfId="1" applyFont="1" applyFill="1" applyBorder="1" applyAlignment="1">
      <alignment horizontal="center"/>
    </xf>
    <xf numFmtId="0" fontId="32" fillId="0" borderId="30" xfId="1" applyFont="1" applyFill="1" applyBorder="1" applyAlignment="1">
      <alignment horizontal="center"/>
    </xf>
    <xf numFmtId="0" fontId="30" fillId="0" borderId="3" xfId="1" applyFont="1" applyFill="1" applyBorder="1" applyAlignment="1">
      <alignment horizontal="center"/>
    </xf>
    <xf numFmtId="0" fontId="30" fillId="0" borderId="4" xfId="1" applyFont="1" applyFill="1" applyBorder="1" applyAlignment="1">
      <alignment horizontal="center"/>
    </xf>
    <xf numFmtId="0" fontId="30" fillId="0" borderId="5" xfId="1" applyFont="1" applyFill="1" applyBorder="1" applyAlignment="1">
      <alignment horizontal="center"/>
    </xf>
    <xf numFmtId="0" fontId="30" fillId="0" borderId="3" xfId="1" applyFont="1" applyFill="1" applyBorder="1" applyAlignment="1">
      <alignment horizontal="right"/>
    </xf>
    <xf numFmtId="0" fontId="39" fillId="0" borderId="4" xfId="0" applyFont="1" applyFill="1" applyBorder="1" applyAlignment="1">
      <alignment horizontal="right"/>
    </xf>
    <xf numFmtId="0" fontId="39" fillId="0" borderId="5" xfId="0" applyFont="1" applyFill="1" applyBorder="1" applyAlignment="1">
      <alignment horizontal="right"/>
    </xf>
    <xf numFmtId="0" fontId="32" fillId="0" borderId="0" xfId="1" applyFont="1" applyFill="1" applyAlignment="1">
      <alignment horizontal="center"/>
    </xf>
    <xf numFmtId="0" fontId="32" fillId="0" borderId="9" xfId="1" applyFont="1" applyFill="1" applyBorder="1" applyAlignment="1">
      <alignment horizontal="center"/>
    </xf>
    <xf numFmtId="0" fontId="32" fillId="0" borderId="3" xfId="1" applyFont="1" applyFill="1" applyBorder="1" applyAlignment="1">
      <alignment horizontal="center" wrapText="1"/>
    </xf>
    <xf numFmtId="0" fontId="32" fillId="0" borderId="4" xfId="1" applyFont="1" applyFill="1" applyBorder="1" applyAlignment="1">
      <alignment horizontal="center" wrapText="1"/>
    </xf>
    <xf numFmtId="0" fontId="32" fillId="0" borderId="5" xfId="1" applyFont="1" applyFill="1" applyBorder="1" applyAlignment="1">
      <alignment horizontal="center" wrapText="1"/>
    </xf>
    <xf numFmtId="0" fontId="32" fillId="0" borderId="25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5"/>
  <sheetViews>
    <sheetView view="pageBreakPreview" topLeftCell="A4" zoomScale="90" zoomScaleSheetLayoutView="90" workbookViewId="0">
      <selection activeCell="B4" sqref="B1:B1048576"/>
    </sheetView>
  </sheetViews>
  <sheetFormatPr defaultColWidth="31.140625" defaultRowHeight="12.75"/>
  <cols>
    <col min="1" max="1" width="3.42578125" style="6" customWidth="1"/>
    <col min="2" max="2" width="10.7109375" style="6" customWidth="1"/>
    <col min="3" max="3" width="9.140625" style="6" customWidth="1"/>
    <col min="4" max="4" width="1.28515625" style="6" hidden="1" customWidth="1"/>
    <col min="5" max="5" width="6.7109375" style="6" hidden="1" customWidth="1"/>
    <col min="6" max="6" width="4.5703125" style="6" hidden="1" customWidth="1"/>
    <col min="7" max="7" width="9.42578125" style="6" customWidth="1"/>
    <col min="8" max="8" width="8.140625" style="6" customWidth="1"/>
    <col min="9" max="9" width="4.42578125" style="6" hidden="1" customWidth="1"/>
    <col min="10" max="11" width="7.5703125" style="6" customWidth="1"/>
    <col min="12" max="12" width="10.28515625" style="6" customWidth="1"/>
    <col min="13" max="13" width="3" style="6" hidden="1" customWidth="1"/>
    <col min="14" max="14" width="2.28515625" style="6" hidden="1" customWidth="1"/>
    <col min="15" max="15" width="5.7109375" style="6" hidden="1" customWidth="1"/>
    <col min="16" max="16" width="6.7109375" style="46" customWidth="1"/>
    <col min="17" max="17" width="9.28515625" style="6" customWidth="1"/>
    <col min="18" max="18" width="7.28515625" style="6" customWidth="1"/>
    <col min="19" max="19" width="7.28515625" style="6" hidden="1" customWidth="1"/>
    <col min="20" max="20" width="8.7109375" style="6" customWidth="1"/>
    <col min="21" max="21" width="13.7109375" style="6" customWidth="1"/>
    <col min="22" max="22" width="14.42578125" style="6" customWidth="1"/>
    <col min="23" max="254" width="9.140625" style="6" customWidth="1"/>
    <col min="255" max="255" width="3.42578125" style="6" customWidth="1"/>
    <col min="256" max="16384" width="31.140625" style="6"/>
  </cols>
  <sheetData>
    <row r="1" spans="1:43" s="99" customFormat="1" ht="17.25" customHeight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6"/>
      <c r="P1" s="257"/>
      <c r="Q1" s="256"/>
      <c r="R1" s="256"/>
      <c r="S1" s="256"/>
      <c r="T1" s="256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</row>
    <row r="2" spans="1:43" s="99" customFormat="1" ht="13.5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6"/>
      <c r="P2" s="257"/>
      <c r="Q2" s="256"/>
      <c r="R2" s="256"/>
      <c r="S2" s="256"/>
      <c r="T2" s="256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</row>
    <row r="3" spans="1:43" s="99" customFormat="1" ht="10.5" customHeight="1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6"/>
      <c r="P3" s="257"/>
      <c r="Q3" s="256"/>
      <c r="R3" s="256"/>
      <c r="S3" s="256"/>
      <c r="T3" s="256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</row>
    <row r="4" spans="1:43" s="99" customFormat="1" ht="18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6"/>
      <c r="P4" s="257"/>
      <c r="Q4" s="256"/>
      <c r="R4" s="256"/>
      <c r="S4" s="256"/>
      <c r="T4" s="256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</row>
    <row r="5" spans="1:43" s="99" customFormat="1" ht="20.25" customHeight="1">
      <c r="A5" s="255"/>
      <c r="B5" s="255"/>
      <c r="C5" s="258"/>
      <c r="D5" s="258"/>
      <c r="E5" s="258"/>
      <c r="F5" s="258"/>
      <c r="G5" s="258"/>
      <c r="H5" s="259"/>
      <c r="I5" s="258"/>
      <c r="J5" s="258"/>
      <c r="K5" s="258"/>
      <c r="L5" s="258"/>
      <c r="M5" s="258"/>
      <c r="N5" s="258"/>
      <c r="O5" s="256"/>
      <c r="P5" s="257"/>
      <c r="Q5" s="256"/>
      <c r="R5" s="256"/>
      <c r="S5" s="256"/>
      <c r="T5" s="256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</row>
    <row r="6" spans="1:43" s="99" customFormat="1" ht="8.4499999999999993" customHeight="1">
      <c r="A6" s="255"/>
      <c r="B6" s="255"/>
      <c r="C6" s="258"/>
      <c r="D6" s="258"/>
      <c r="E6" s="258"/>
      <c r="F6" s="258"/>
      <c r="G6" s="258"/>
      <c r="H6" s="259"/>
      <c r="I6" s="258"/>
      <c r="J6" s="258"/>
      <c r="K6" s="258"/>
      <c r="L6" s="258"/>
      <c r="M6" s="258"/>
      <c r="N6" s="258"/>
      <c r="O6" s="256"/>
      <c r="P6" s="257"/>
      <c r="Q6" s="256"/>
      <c r="R6" s="256"/>
      <c r="S6" s="256"/>
      <c r="T6" s="256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</row>
    <row r="7" spans="1:43" s="99" customFormat="1" ht="15.75" customHeight="1">
      <c r="A7" s="255"/>
      <c r="B7" s="258"/>
      <c r="C7" s="361" t="s">
        <v>81</v>
      </c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256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</row>
    <row r="8" spans="1:43" s="99" customFormat="1" ht="19.5" customHeight="1">
      <c r="A8" s="255"/>
      <c r="B8" s="258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256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</row>
    <row r="9" spans="1:43" s="99" customFormat="1" ht="13.5" customHeight="1">
      <c r="A9" s="255"/>
      <c r="B9" s="258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200"/>
      <c r="Q9" s="256"/>
      <c r="R9" s="256"/>
      <c r="S9" s="256"/>
      <c r="T9" s="256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</row>
    <row r="10" spans="1:43" s="99" customFormat="1" ht="8.4499999999999993" customHeight="1">
      <c r="A10" s="255"/>
      <c r="B10" s="258"/>
      <c r="C10" s="258"/>
      <c r="D10" s="258"/>
      <c r="E10" s="258"/>
      <c r="F10" s="258"/>
      <c r="G10" s="258"/>
      <c r="H10" s="260"/>
      <c r="I10" s="261"/>
      <c r="J10" s="201"/>
      <c r="K10" s="201"/>
      <c r="L10" s="262"/>
      <c r="M10" s="262"/>
      <c r="N10" s="262"/>
      <c r="O10" s="256"/>
      <c r="P10" s="257"/>
      <c r="Q10" s="256"/>
      <c r="R10" s="256"/>
      <c r="S10" s="256"/>
      <c r="T10" s="256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</row>
    <row r="11" spans="1:43" s="99" customFormat="1" ht="14.25" customHeight="1">
      <c r="A11" s="255"/>
      <c r="B11" s="258"/>
      <c r="C11" s="363" t="s">
        <v>82</v>
      </c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256"/>
      <c r="S11" s="256"/>
      <c r="T11" s="256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</row>
    <row r="12" spans="1:43" s="99" customFormat="1" ht="11.25" customHeight="1">
      <c r="A12" s="101"/>
      <c r="B12" s="101"/>
      <c r="C12" s="101"/>
      <c r="D12" s="101"/>
      <c r="E12" s="101"/>
      <c r="F12" s="101"/>
      <c r="G12" s="101"/>
      <c r="H12" s="205"/>
      <c r="I12" s="101"/>
      <c r="J12" s="101"/>
      <c r="K12" s="101"/>
      <c r="L12" s="101"/>
      <c r="M12" s="101"/>
      <c r="N12" s="101"/>
      <c r="O12" s="279"/>
      <c r="P12" s="240"/>
      <c r="Q12" s="279"/>
      <c r="R12" s="279"/>
      <c r="S12" s="279"/>
      <c r="T12" s="279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</row>
    <row r="13" spans="1:43" s="99" customFormat="1" ht="8.4499999999999993" customHeight="1">
      <c r="A13" s="101"/>
      <c r="B13" s="101"/>
      <c r="C13" s="101"/>
      <c r="D13" s="101"/>
      <c r="E13" s="101"/>
      <c r="F13" s="101"/>
      <c r="G13" s="101"/>
      <c r="H13" s="205"/>
      <c r="I13" s="101"/>
      <c r="J13" s="208"/>
      <c r="K13" s="208"/>
      <c r="L13" s="208"/>
      <c r="M13" s="208"/>
      <c r="N13" s="208"/>
      <c r="O13" s="279"/>
      <c r="P13" s="240"/>
      <c r="Q13" s="279"/>
      <c r="R13" s="279"/>
      <c r="S13" s="279"/>
      <c r="T13" s="279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</row>
    <row r="14" spans="1:43" s="99" customFormat="1" ht="11.25" customHeight="1">
      <c r="A14" s="101"/>
      <c r="B14" s="101"/>
      <c r="C14" s="101"/>
      <c r="D14" s="101"/>
      <c r="E14" s="101"/>
      <c r="F14" s="101"/>
      <c r="G14" s="101"/>
      <c r="H14" s="364" t="s">
        <v>233</v>
      </c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</row>
    <row r="15" spans="1:43" s="99" customFormat="1" ht="14.25" customHeight="1">
      <c r="A15" s="101"/>
      <c r="B15" s="149"/>
      <c r="C15" s="149" t="s">
        <v>124</v>
      </c>
      <c r="D15" s="149"/>
      <c r="E15" s="149"/>
      <c r="F15" s="149"/>
      <c r="G15" s="149"/>
      <c r="H15" s="204"/>
      <c r="I15" s="149"/>
      <c r="J15" s="149"/>
      <c r="K15" s="149"/>
      <c r="L15" s="149"/>
      <c r="M15" s="149"/>
      <c r="N15" s="149"/>
      <c r="O15" s="280"/>
      <c r="P15" s="281"/>
      <c r="Q15" s="279"/>
      <c r="R15" s="279"/>
      <c r="S15" s="279"/>
      <c r="T15" s="279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</row>
    <row r="16" spans="1:43" s="99" customFormat="1" ht="20.2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279"/>
      <c r="P16" s="240"/>
      <c r="Q16" s="279"/>
      <c r="R16" s="279"/>
      <c r="S16" s="279"/>
      <c r="T16" s="279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</row>
    <row r="17" spans="1:43" s="128" customFormat="1" ht="13.15" customHeight="1">
      <c r="A17" s="352" t="s">
        <v>83</v>
      </c>
      <c r="B17" s="352" t="s">
        <v>84</v>
      </c>
      <c r="C17" s="352" t="s">
        <v>18</v>
      </c>
      <c r="D17" s="352" t="s">
        <v>19</v>
      </c>
      <c r="E17" s="352" t="s">
        <v>85</v>
      </c>
      <c r="F17" s="357" t="s">
        <v>29</v>
      </c>
      <c r="G17" s="213"/>
      <c r="H17" s="213" t="s">
        <v>20</v>
      </c>
      <c r="I17" s="212" t="s">
        <v>21</v>
      </c>
      <c r="J17" s="357" t="s">
        <v>31</v>
      </c>
      <c r="K17" s="352" t="s">
        <v>181</v>
      </c>
      <c r="L17" s="212" t="s">
        <v>22</v>
      </c>
      <c r="M17" s="215" t="s">
        <v>86</v>
      </c>
      <c r="N17" s="215" t="s">
        <v>86</v>
      </c>
      <c r="O17" s="352" t="s">
        <v>87</v>
      </c>
      <c r="P17" s="358" t="s">
        <v>88</v>
      </c>
      <c r="Q17" s="352" t="s">
        <v>89</v>
      </c>
      <c r="R17" s="352" t="s">
        <v>90</v>
      </c>
      <c r="S17" s="352" t="s">
        <v>91</v>
      </c>
      <c r="T17" s="352" t="s">
        <v>136</v>
      </c>
      <c r="U17" s="352" t="s">
        <v>137</v>
      </c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</row>
    <row r="18" spans="1:43" s="128" customFormat="1" ht="12.75" customHeight="1">
      <c r="A18" s="353"/>
      <c r="B18" s="353"/>
      <c r="C18" s="353"/>
      <c r="D18" s="353"/>
      <c r="E18" s="353"/>
      <c r="F18" s="355"/>
      <c r="G18" s="220"/>
      <c r="H18" s="220" t="s">
        <v>30</v>
      </c>
      <c r="I18" s="217"/>
      <c r="J18" s="355"/>
      <c r="K18" s="353"/>
      <c r="L18" s="217" t="s">
        <v>32</v>
      </c>
      <c r="M18" s="217" t="s">
        <v>92</v>
      </c>
      <c r="N18" s="217" t="s">
        <v>92</v>
      </c>
      <c r="O18" s="353"/>
      <c r="P18" s="359"/>
      <c r="Q18" s="353"/>
      <c r="R18" s="353"/>
      <c r="S18" s="353"/>
      <c r="T18" s="353"/>
      <c r="U18" s="353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</row>
    <row r="19" spans="1:43" s="128" customFormat="1">
      <c r="A19" s="353"/>
      <c r="B19" s="353"/>
      <c r="C19" s="353"/>
      <c r="D19" s="354"/>
      <c r="E19" s="354"/>
      <c r="F19" s="355"/>
      <c r="G19" s="217" t="s">
        <v>129</v>
      </c>
      <c r="H19" s="355" t="s">
        <v>36</v>
      </c>
      <c r="I19" s="223"/>
      <c r="J19" s="355"/>
      <c r="K19" s="353"/>
      <c r="L19" s="355" t="s">
        <v>37</v>
      </c>
      <c r="M19" s="223">
        <v>18</v>
      </c>
      <c r="N19" s="223">
        <v>20</v>
      </c>
      <c r="O19" s="353"/>
      <c r="P19" s="359"/>
      <c r="Q19" s="353"/>
      <c r="R19" s="353"/>
      <c r="S19" s="353"/>
      <c r="T19" s="353"/>
      <c r="U19" s="353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</row>
    <row r="20" spans="1:43" s="128" customFormat="1">
      <c r="A20" s="354"/>
      <c r="B20" s="354"/>
      <c r="C20" s="354"/>
      <c r="D20" s="223"/>
      <c r="E20" s="223"/>
      <c r="F20" s="356"/>
      <c r="G20" s="223"/>
      <c r="H20" s="356"/>
      <c r="I20" s="275"/>
      <c r="J20" s="356"/>
      <c r="K20" s="354"/>
      <c r="L20" s="356"/>
      <c r="M20" s="275"/>
      <c r="N20" s="275"/>
      <c r="O20" s="354"/>
      <c r="P20" s="360"/>
      <c r="Q20" s="354"/>
      <c r="R20" s="354"/>
      <c r="S20" s="354"/>
      <c r="T20" s="354"/>
      <c r="U20" s="354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</row>
    <row r="21" spans="1:43" s="202" customFormat="1" ht="18.75" customHeight="1">
      <c r="A21" s="263">
        <v>1</v>
      </c>
      <c r="B21" s="265" t="s">
        <v>93</v>
      </c>
      <c r="C21" s="264" t="s">
        <v>39</v>
      </c>
      <c r="F21" s="266">
        <v>4</v>
      </c>
      <c r="G21" s="267" t="s">
        <v>117</v>
      </c>
      <c r="H21" s="202" t="s">
        <v>203</v>
      </c>
      <c r="I21" s="266"/>
      <c r="J21" s="230">
        <v>17697</v>
      </c>
      <c r="K21" s="229">
        <v>5.37</v>
      </c>
      <c r="L21" s="268">
        <f>J21*K21</f>
        <v>95032.89</v>
      </c>
      <c r="M21" s="269"/>
      <c r="O21" s="270"/>
      <c r="P21" s="271">
        <v>1</v>
      </c>
      <c r="Q21" s="231">
        <f t="shared" ref="Q21:Q26" si="0">L21*P21</f>
        <v>95032.89</v>
      </c>
      <c r="R21" s="231">
        <f>Q21*25%</f>
        <v>23758.2225</v>
      </c>
      <c r="S21" s="272"/>
      <c r="T21" s="231">
        <f>(Q21+R21)*10%</f>
        <v>11879.111250000002</v>
      </c>
      <c r="U21" s="231">
        <f>Q21+R21+T21</f>
        <v>130670.22375</v>
      </c>
    </row>
    <row r="22" spans="1:43" s="99" customFormat="1" ht="19.5" customHeight="1">
      <c r="A22" s="228">
        <v>2</v>
      </c>
      <c r="B22" s="228" t="s">
        <v>94</v>
      </c>
      <c r="C22" s="228" t="s">
        <v>39</v>
      </c>
      <c r="D22" s="228" t="s">
        <v>55</v>
      </c>
      <c r="E22" s="228"/>
      <c r="F22" s="230">
        <v>5</v>
      </c>
      <c r="G22" s="230" t="s">
        <v>130</v>
      </c>
      <c r="H22" s="230" t="s">
        <v>158</v>
      </c>
      <c r="I22" s="230"/>
      <c r="J22" s="230">
        <v>17697</v>
      </c>
      <c r="K22" s="229">
        <v>4.83</v>
      </c>
      <c r="L22" s="268">
        <f t="shared" ref="L22:L26" si="1">J22*K22</f>
        <v>85476.51</v>
      </c>
      <c r="M22" s="230">
        <v>18</v>
      </c>
      <c r="N22" s="230">
        <v>20</v>
      </c>
      <c r="O22" s="230"/>
      <c r="P22" s="232">
        <v>1</v>
      </c>
      <c r="Q22" s="231">
        <f t="shared" si="0"/>
        <v>85476.51</v>
      </c>
      <c r="R22" s="231">
        <f t="shared" ref="R22:R23" si="2">Q22*25%</f>
        <v>21369.127499999999</v>
      </c>
      <c r="S22" s="231"/>
      <c r="T22" s="231">
        <f t="shared" ref="T22:T26" si="3">(Q22+R22)*10%</f>
        <v>10684.563750000001</v>
      </c>
      <c r="U22" s="231">
        <f t="shared" ref="U22:U26" si="4">Q22+R22+T22</f>
        <v>117530.20125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</row>
    <row r="23" spans="1:43" s="101" customFormat="1" ht="17.25" customHeight="1">
      <c r="A23" s="228">
        <v>3</v>
      </c>
      <c r="B23" s="228" t="s">
        <v>95</v>
      </c>
      <c r="C23" s="228" t="s">
        <v>39</v>
      </c>
      <c r="D23" s="228" t="s">
        <v>43</v>
      </c>
      <c r="E23" s="228">
        <v>113754</v>
      </c>
      <c r="F23" s="230">
        <v>5</v>
      </c>
      <c r="G23" s="230" t="s">
        <v>130</v>
      </c>
      <c r="H23" s="230" t="s">
        <v>202</v>
      </c>
      <c r="I23" s="230"/>
      <c r="J23" s="230">
        <v>17697</v>
      </c>
      <c r="K23" s="229">
        <v>5.1100000000000003</v>
      </c>
      <c r="L23" s="268">
        <f t="shared" si="1"/>
        <v>90431.670000000013</v>
      </c>
      <c r="M23" s="230">
        <v>18</v>
      </c>
      <c r="N23" s="230">
        <v>20</v>
      </c>
      <c r="O23" s="230"/>
      <c r="P23" s="232">
        <v>1</v>
      </c>
      <c r="Q23" s="231">
        <f t="shared" si="0"/>
        <v>90431.670000000013</v>
      </c>
      <c r="R23" s="231">
        <f t="shared" si="2"/>
        <v>22607.917500000003</v>
      </c>
      <c r="S23" s="231"/>
      <c r="T23" s="231">
        <f t="shared" si="3"/>
        <v>11303.958750000003</v>
      </c>
      <c r="U23" s="231">
        <f t="shared" si="4"/>
        <v>124343.54625000003</v>
      </c>
      <c r="V23" s="282"/>
    </row>
    <row r="24" spans="1:43" s="101" customFormat="1" ht="17.25" customHeight="1">
      <c r="A24" s="228">
        <v>4</v>
      </c>
      <c r="B24" s="228" t="s">
        <v>97</v>
      </c>
      <c r="C24" s="228" t="s">
        <v>141</v>
      </c>
      <c r="D24" s="228"/>
      <c r="E24" s="228"/>
      <c r="F24" s="230">
        <v>13</v>
      </c>
      <c r="G24" s="230" t="s">
        <v>120</v>
      </c>
      <c r="H24" s="230" t="s">
        <v>229</v>
      </c>
      <c r="I24" s="230"/>
      <c r="J24" s="230">
        <v>17697</v>
      </c>
      <c r="K24" s="229">
        <v>2.58</v>
      </c>
      <c r="L24" s="268">
        <f>J24*K24</f>
        <v>45658.26</v>
      </c>
      <c r="M24" s="230"/>
      <c r="N24" s="230"/>
      <c r="O24" s="230"/>
      <c r="P24" s="273">
        <v>1</v>
      </c>
      <c r="Q24" s="231">
        <f t="shared" si="0"/>
        <v>45658.26</v>
      </c>
      <c r="R24" s="231"/>
      <c r="S24" s="231"/>
      <c r="T24" s="231">
        <f t="shared" si="3"/>
        <v>4565.826</v>
      </c>
      <c r="U24" s="231">
        <f t="shared" si="4"/>
        <v>50224.086000000003</v>
      </c>
    </row>
    <row r="25" spans="1:43" s="99" customFormat="1" hidden="1">
      <c r="A25" s="234"/>
      <c r="B25" s="196"/>
      <c r="C25" s="196"/>
      <c r="D25" s="196"/>
      <c r="E25" s="196"/>
      <c r="F25" s="196"/>
      <c r="G25" s="196"/>
      <c r="H25" s="196"/>
      <c r="I25" s="196"/>
      <c r="J25" s="196"/>
      <c r="K25" s="274"/>
      <c r="L25" s="268">
        <f t="shared" si="1"/>
        <v>0</v>
      </c>
      <c r="M25" s="227"/>
      <c r="N25" s="227"/>
      <c r="O25" s="232"/>
      <c r="P25" s="232"/>
      <c r="Q25" s="231">
        <f t="shared" si="0"/>
        <v>0</v>
      </c>
      <c r="R25" s="232"/>
      <c r="S25" s="232"/>
      <c r="T25" s="231">
        <f t="shared" si="3"/>
        <v>0</v>
      </c>
      <c r="U25" s="231">
        <f t="shared" si="4"/>
        <v>0</v>
      </c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</row>
    <row r="26" spans="1:43" s="99" customFormat="1" ht="17.25" customHeight="1">
      <c r="A26" s="228">
        <v>5</v>
      </c>
      <c r="B26" s="228" t="s">
        <v>98</v>
      </c>
      <c r="C26" s="228" t="s">
        <v>39</v>
      </c>
      <c r="D26" s="228"/>
      <c r="E26" s="228"/>
      <c r="F26" s="230">
        <v>14</v>
      </c>
      <c r="G26" s="230" t="s">
        <v>119</v>
      </c>
      <c r="H26" s="230" t="s">
        <v>230</v>
      </c>
      <c r="I26" s="230"/>
      <c r="J26" s="230">
        <v>17697</v>
      </c>
      <c r="K26" s="229">
        <v>1.84</v>
      </c>
      <c r="L26" s="268">
        <f t="shared" si="1"/>
        <v>32562.480000000003</v>
      </c>
      <c r="M26" s="230"/>
      <c r="N26" s="230"/>
      <c r="O26" s="230"/>
      <c r="P26" s="273">
        <v>0.5</v>
      </c>
      <c r="Q26" s="231">
        <f t="shared" si="0"/>
        <v>16281.240000000002</v>
      </c>
      <c r="R26" s="231"/>
      <c r="S26" s="231"/>
      <c r="T26" s="231">
        <f t="shared" si="3"/>
        <v>1628.1240000000003</v>
      </c>
      <c r="U26" s="231">
        <f t="shared" si="4"/>
        <v>17909.364000000001</v>
      </c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</row>
    <row r="27" spans="1:43" s="128" customFormat="1" ht="14.25" customHeight="1">
      <c r="A27" s="235"/>
      <c r="B27" s="235" t="s">
        <v>79</v>
      </c>
      <c r="C27" s="235" t="s">
        <v>79</v>
      </c>
      <c r="D27" s="235"/>
      <c r="E27" s="235"/>
      <c r="F27" s="235" t="s">
        <v>79</v>
      </c>
      <c r="G27" s="235"/>
      <c r="H27" s="235" t="s">
        <v>79</v>
      </c>
      <c r="I27" s="235" t="s">
        <v>79</v>
      </c>
      <c r="J27" s="275" t="s">
        <v>79</v>
      </c>
      <c r="K27" s="275"/>
      <c r="L27" s="235" t="s">
        <v>79</v>
      </c>
      <c r="M27" s="235" t="s">
        <v>79</v>
      </c>
      <c r="N27" s="235" t="s">
        <v>79</v>
      </c>
      <c r="O27" s="276">
        <f>SUM(O22:O25)</f>
        <v>0</v>
      </c>
      <c r="P27" s="239">
        <f>SUM(P21:P26)</f>
        <v>4.5</v>
      </c>
      <c r="Q27" s="277">
        <f t="shared" ref="Q27:U27" si="5">SUM(Q21:Q26)</f>
        <v>332880.57</v>
      </c>
      <c r="R27" s="277">
        <f t="shared" si="5"/>
        <v>67735.267500000002</v>
      </c>
      <c r="S27" s="277">
        <f t="shared" si="5"/>
        <v>0</v>
      </c>
      <c r="T27" s="277">
        <f t="shared" si="5"/>
        <v>40061.583750000013</v>
      </c>
      <c r="U27" s="277">
        <f t="shared" si="5"/>
        <v>440677.42125000001</v>
      </c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</row>
    <row r="28" spans="1:43" s="99" customFormat="1">
      <c r="J28" s="241"/>
      <c r="K28" s="241"/>
      <c r="L28" s="241"/>
      <c r="P28" s="170"/>
      <c r="T28" s="278"/>
    </row>
    <row r="29" spans="1:43" s="99" customFormat="1">
      <c r="B29" s="149" t="s">
        <v>99</v>
      </c>
      <c r="C29" s="149"/>
      <c r="D29" s="149"/>
      <c r="E29" s="149"/>
      <c r="F29" s="204"/>
      <c r="G29" s="204"/>
      <c r="H29" s="149"/>
      <c r="I29" s="149"/>
      <c r="J29" s="149" t="s">
        <v>100</v>
      </c>
      <c r="K29" s="149"/>
      <c r="L29" s="128"/>
      <c r="M29" s="149" t="s">
        <v>80</v>
      </c>
      <c r="N29" s="128"/>
      <c r="O29" s="209"/>
      <c r="P29" s="207"/>
      <c r="Q29" s="208"/>
    </row>
    <row r="30" spans="1:43" s="99" customFormat="1">
      <c r="B30" s="149"/>
      <c r="C30" s="149"/>
      <c r="D30" s="149"/>
      <c r="E30" s="149"/>
      <c r="F30" s="204"/>
      <c r="G30" s="204"/>
      <c r="H30" s="149"/>
      <c r="I30" s="149"/>
      <c r="J30" s="149"/>
      <c r="K30" s="149"/>
      <c r="L30" s="128"/>
      <c r="M30" s="149"/>
      <c r="N30" s="128"/>
      <c r="O30" s="128"/>
      <c r="P30" s="170"/>
    </row>
    <row r="31" spans="1:43" s="99" customFormat="1">
      <c r="B31" s="149" t="s">
        <v>127</v>
      </c>
      <c r="C31" s="149"/>
      <c r="D31" s="149"/>
      <c r="E31" s="149"/>
      <c r="F31" s="204"/>
      <c r="G31" s="204"/>
      <c r="H31" s="149"/>
      <c r="I31" s="149"/>
      <c r="J31" s="149" t="s">
        <v>126</v>
      </c>
      <c r="K31" s="149"/>
      <c r="L31" s="128"/>
      <c r="M31" s="149"/>
      <c r="N31" s="128"/>
      <c r="O31" s="128"/>
      <c r="P31" s="170"/>
      <c r="R31" s="278"/>
    </row>
    <row r="32" spans="1:43" s="99" customFormat="1">
      <c r="B32" s="101"/>
      <c r="C32" s="101"/>
      <c r="D32" s="101"/>
      <c r="E32" s="101"/>
      <c r="F32" s="205"/>
      <c r="G32" s="205"/>
      <c r="H32" s="101"/>
      <c r="I32" s="101"/>
      <c r="J32" s="101"/>
      <c r="K32" s="101"/>
      <c r="M32" s="101"/>
      <c r="P32" s="170"/>
    </row>
    <row r="33" spans="2:16" s="99" customFormat="1">
      <c r="B33" s="149" t="s">
        <v>111</v>
      </c>
      <c r="C33" s="101"/>
      <c r="D33" s="101"/>
      <c r="E33" s="101"/>
      <c r="F33" s="205"/>
      <c r="G33" s="205"/>
      <c r="H33" s="101"/>
      <c r="I33" s="101"/>
      <c r="J33" s="128" t="s">
        <v>182</v>
      </c>
      <c r="K33" s="128"/>
      <c r="M33" s="101"/>
      <c r="P33" s="170"/>
    </row>
    <row r="34" spans="2:16" s="99" customFormat="1">
      <c r="P34" s="170"/>
    </row>
    <row r="35" spans="2:16" s="99" customFormat="1">
      <c r="P35" s="170"/>
    </row>
  </sheetData>
  <mergeCells count="20">
    <mergeCell ref="C7:S8"/>
    <mergeCell ref="C11:Q11"/>
    <mergeCell ref="H14:T14"/>
    <mergeCell ref="A17:A20"/>
    <mergeCell ref="B17:B20"/>
    <mergeCell ref="C17:C20"/>
    <mergeCell ref="D17:D19"/>
    <mergeCell ref="E17:E19"/>
    <mergeCell ref="F17:F20"/>
    <mergeCell ref="S17:S20"/>
    <mergeCell ref="T17:T20"/>
    <mergeCell ref="U17:U20"/>
    <mergeCell ref="H19:H20"/>
    <mergeCell ref="L19:L20"/>
    <mergeCell ref="J17:J20"/>
    <mergeCell ref="K17:K20"/>
    <mergeCell ref="O17:O20"/>
    <mergeCell ref="P17:P20"/>
    <mergeCell ref="Q17:Q20"/>
    <mergeCell ref="R17:R20"/>
  </mergeCells>
  <pageMargins left="0.70866141732283472" right="0.70866141732283472" top="1.5354330708661419" bottom="0.74803149606299213" header="1.1023622047244095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T36"/>
  <sheetViews>
    <sheetView view="pageBreakPreview" topLeftCell="A10" zoomScale="90" zoomScaleSheetLayoutView="90" workbookViewId="0">
      <selection activeCell="V22" sqref="V22"/>
    </sheetView>
  </sheetViews>
  <sheetFormatPr defaultColWidth="28.5703125" defaultRowHeight="12.75"/>
  <cols>
    <col min="1" max="1" width="3" style="6" customWidth="1"/>
    <col min="2" max="2" width="3.5703125" style="6" customWidth="1"/>
    <col min="3" max="3" width="38" style="6" customWidth="1"/>
    <col min="4" max="4" width="11.42578125" style="6" customWidth="1"/>
    <col min="5" max="5" width="7.7109375" style="6" customWidth="1"/>
    <col min="6" max="6" width="9.42578125" style="6" hidden="1" customWidth="1"/>
    <col min="7" max="7" width="6.7109375" style="6" hidden="1" customWidth="1"/>
    <col min="8" max="8" width="3.85546875" style="6" hidden="1" customWidth="1"/>
    <col min="9" max="9" width="8.7109375" style="6" customWidth="1"/>
    <col min="10" max="10" width="7.85546875" style="6" customWidth="1"/>
    <col min="11" max="11" width="3.85546875" style="6" hidden="1" customWidth="1"/>
    <col min="12" max="13" width="7" style="6" customWidth="1"/>
    <col min="14" max="14" width="6.85546875" style="44" customWidth="1"/>
    <col min="15" max="15" width="4.140625" style="44" hidden="1" customWidth="1"/>
    <col min="16" max="16" width="7.5703125" style="44" customWidth="1"/>
    <col min="17" max="17" width="7.28515625" style="44" customWidth="1"/>
    <col min="18" max="18" width="4.5703125" style="44" customWidth="1"/>
    <col min="19" max="19" width="9" style="44" customWidth="1"/>
    <col min="20" max="20" width="6.28515625" style="44" customWidth="1"/>
    <col min="21" max="21" width="10.7109375" style="44" customWidth="1"/>
    <col min="22" max="22" width="15.42578125" style="96" customWidth="1"/>
    <col min="23" max="254" width="9.140625" style="6" customWidth="1"/>
    <col min="255" max="255" width="3" style="6" customWidth="1"/>
    <col min="256" max="256" width="4.140625" style="6" customWidth="1"/>
    <col min="257" max="16384" width="28.5703125" style="6"/>
  </cols>
  <sheetData>
    <row r="1" spans="2:46" ht="14.25" customHeight="1">
      <c r="B1" s="56"/>
      <c r="C1" s="128" t="s">
        <v>5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67"/>
      <c r="O1" s="67"/>
      <c r="P1" s="67"/>
      <c r="Q1" s="57"/>
      <c r="R1" s="57"/>
      <c r="S1" s="57"/>
      <c r="T1" s="57"/>
      <c r="U1" s="57"/>
      <c r="V1" s="6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2:46" ht="16.5" customHeight="1">
      <c r="B2" s="56"/>
      <c r="C2" s="128" t="s">
        <v>122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67"/>
      <c r="O2" s="67"/>
      <c r="P2" s="67"/>
      <c r="Q2" s="57"/>
      <c r="R2" s="57"/>
      <c r="S2" s="57"/>
      <c r="T2" s="57"/>
      <c r="U2" s="57"/>
      <c r="V2" s="69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2:46" ht="15.75" customHeight="1">
      <c r="B3" s="56"/>
      <c r="C3" s="128"/>
      <c r="D3" s="56"/>
      <c r="E3" s="56"/>
      <c r="F3" s="56"/>
      <c r="G3" s="56"/>
      <c r="H3" s="56"/>
      <c r="I3" s="56"/>
      <c r="J3" s="56"/>
      <c r="K3" s="56"/>
      <c r="L3" s="56"/>
      <c r="M3" s="56"/>
      <c r="N3" s="67"/>
      <c r="O3" s="67"/>
      <c r="P3" s="67"/>
      <c r="Q3" s="57"/>
      <c r="R3" s="57"/>
      <c r="S3" s="57"/>
      <c r="T3" s="57"/>
      <c r="U3" s="57"/>
      <c r="V3" s="69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2:46" ht="21.75" customHeight="1">
      <c r="B4" s="56"/>
      <c r="C4" s="128" t="s">
        <v>179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67"/>
      <c r="O4" s="67"/>
      <c r="P4" s="67"/>
      <c r="Q4" s="57"/>
      <c r="R4" s="57"/>
      <c r="S4" s="57"/>
      <c r="T4" s="57"/>
      <c r="U4" s="57"/>
      <c r="V4" s="69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2:46" ht="17.25" customHeight="1">
      <c r="B5" s="56"/>
      <c r="C5" s="128" t="s">
        <v>190</v>
      </c>
      <c r="D5" s="56"/>
      <c r="E5" s="56"/>
      <c r="F5" s="56"/>
      <c r="G5" s="56"/>
      <c r="H5" s="56"/>
      <c r="I5" s="56"/>
      <c r="J5" s="67"/>
      <c r="K5" s="56"/>
      <c r="L5" s="56"/>
      <c r="M5" s="56"/>
      <c r="N5" s="67"/>
      <c r="O5" s="67"/>
      <c r="P5" s="67"/>
      <c r="Q5" s="57"/>
      <c r="R5" s="57"/>
      <c r="S5" s="57"/>
      <c r="T5" s="57"/>
      <c r="U5" s="57"/>
      <c r="V5" s="69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2:46" ht="8.4499999999999993" customHeight="1">
      <c r="B6" s="56"/>
      <c r="C6" s="70"/>
      <c r="D6" s="56"/>
      <c r="E6" s="56"/>
      <c r="F6" s="56"/>
      <c r="G6" s="56"/>
      <c r="H6" s="56"/>
      <c r="I6" s="56"/>
      <c r="J6" s="67"/>
      <c r="K6" s="56"/>
      <c r="L6" s="56"/>
      <c r="M6" s="56"/>
      <c r="N6" s="67"/>
      <c r="O6" s="67"/>
      <c r="P6" s="67"/>
      <c r="Q6" s="57"/>
      <c r="R6" s="57"/>
      <c r="S6" s="57"/>
      <c r="T6" s="57"/>
      <c r="U6" s="57"/>
      <c r="V6" s="69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2:46" ht="15.75" customHeight="1">
      <c r="B7" s="56"/>
      <c r="C7" s="8"/>
      <c r="D7" s="56"/>
      <c r="E7" s="56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57"/>
      <c r="R7" s="57"/>
      <c r="S7" s="57"/>
      <c r="T7" s="57"/>
      <c r="U7" s="57"/>
      <c r="V7" s="69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2:46" ht="8.4499999999999993" customHeight="1">
      <c r="B8" s="56"/>
      <c r="C8" s="71"/>
      <c r="D8" s="56"/>
      <c r="E8" s="56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57"/>
      <c r="R8" s="57"/>
      <c r="S8" s="57"/>
      <c r="T8" s="57"/>
      <c r="U8" s="57"/>
      <c r="V8" s="69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2:46" ht="13.5" customHeight="1">
      <c r="B9" s="56"/>
      <c r="C9" s="68"/>
      <c r="D9" s="56"/>
      <c r="E9" s="54" t="s">
        <v>101</v>
      </c>
      <c r="F9" s="54"/>
      <c r="G9" s="54"/>
      <c r="H9" s="54"/>
      <c r="I9" s="54"/>
      <c r="J9" s="54"/>
      <c r="K9" s="54"/>
      <c r="L9" s="54"/>
      <c r="M9" s="54"/>
      <c r="N9" s="150"/>
      <c r="O9" s="150"/>
      <c r="P9" s="150"/>
      <c r="Q9" s="150"/>
      <c r="R9" s="150"/>
      <c r="S9" s="57"/>
      <c r="T9" s="57"/>
      <c r="U9" s="57"/>
      <c r="V9" s="69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2:46" ht="8.4499999999999993" customHeight="1">
      <c r="B10" s="56"/>
      <c r="C10" s="71"/>
      <c r="D10" s="56"/>
      <c r="E10" s="56"/>
      <c r="F10" s="56"/>
      <c r="G10" s="56"/>
      <c r="H10" s="56"/>
      <c r="I10" s="56"/>
      <c r="J10" s="67"/>
      <c r="K10" s="56"/>
      <c r="L10" s="150"/>
      <c r="M10" s="150"/>
      <c r="N10" s="150"/>
      <c r="O10" s="150"/>
      <c r="P10" s="150"/>
      <c r="Q10" s="57"/>
      <c r="R10" s="57"/>
      <c r="S10" s="57"/>
      <c r="T10" s="57"/>
      <c r="U10" s="57"/>
      <c r="V10" s="69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2:46" ht="14.25" customHeight="1">
      <c r="B11" s="56"/>
      <c r="C11" s="68"/>
      <c r="D11" s="56"/>
      <c r="E11" s="368" t="s">
        <v>82</v>
      </c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57"/>
      <c r="U11" s="57"/>
      <c r="V11" s="69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2:46" ht="11.25" customHeight="1">
      <c r="B12" s="56"/>
      <c r="C12" s="71"/>
      <c r="D12" s="56"/>
      <c r="E12" s="56"/>
      <c r="F12" s="56"/>
      <c r="G12" s="56"/>
      <c r="H12" s="56"/>
      <c r="I12" s="56"/>
      <c r="J12" s="67"/>
      <c r="K12" s="56"/>
      <c r="L12" s="56"/>
      <c r="M12" s="56"/>
      <c r="N12" s="67"/>
      <c r="O12" s="67"/>
      <c r="P12" s="67"/>
      <c r="Q12" s="57"/>
      <c r="R12" s="57"/>
      <c r="S12" s="57"/>
      <c r="T12" s="57"/>
      <c r="U12" s="57"/>
      <c r="V12" s="69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2:46" ht="8.4499999999999993" customHeight="1">
      <c r="B13" s="56"/>
      <c r="C13" s="68"/>
      <c r="D13" s="56"/>
      <c r="E13" s="56"/>
      <c r="F13" s="56"/>
      <c r="G13" s="56"/>
      <c r="H13" s="56"/>
      <c r="I13" s="56"/>
      <c r="J13" s="67"/>
      <c r="K13" s="56"/>
      <c r="L13" s="55"/>
      <c r="M13" s="55"/>
      <c r="N13" s="67"/>
      <c r="O13" s="67"/>
      <c r="P13" s="67"/>
      <c r="Q13" s="57"/>
      <c r="R13" s="57"/>
      <c r="S13" s="57"/>
      <c r="T13" s="57"/>
      <c r="U13" s="57"/>
      <c r="V13" s="69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2:46" ht="11.25" customHeight="1">
      <c r="B14" s="56"/>
      <c r="C14" s="56"/>
      <c r="D14" s="56"/>
      <c r="E14" s="56"/>
      <c r="F14" s="56"/>
      <c r="G14" s="56"/>
      <c r="H14" s="56"/>
      <c r="I14" s="56"/>
      <c r="J14" s="116" t="s">
        <v>189</v>
      </c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2:46" ht="8.4499999999999993" customHeight="1">
      <c r="B15" s="56"/>
      <c r="C15" s="56"/>
      <c r="D15" s="56"/>
      <c r="E15" s="56"/>
      <c r="F15" s="56"/>
      <c r="G15" s="56"/>
      <c r="H15" s="56"/>
      <c r="I15" s="56"/>
      <c r="J15" s="71"/>
      <c r="K15" s="56"/>
      <c r="L15" s="56"/>
      <c r="M15" s="56"/>
      <c r="N15" s="67"/>
      <c r="O15" s="67"/>
      <c r="P15" s="67"/>
      <c r="Q15" s="57"/>
      <c r="R15" s="57"/>
      <c r="S15" s="57"/>
      <c r="T15" s="57"/>
      <c r="U15" s="57"/>
      <c r="V15" s="69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2:46" ht="8.4499999999999993" customHeight="1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67"/>
      <c r="O16" s="67"/>
      <c r="P16" s="67"/>
      <c r="Q16" s="57"/>
      <c r="R16" s="57"/>
      <c r="S16" s="57"/>
      <c r="T16" s="57"/>
      <c r="U16" s="57"/>
      <c r="V16" s="72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2:46" s="22" customFormat="1" ht="13.15" customHeight="1">
      <c r="B17" s="73" t="s">
        <v>15</v>
      </c>
      <c r="C17" s="369" t="s">
        <v>16</v>
      </c>
      <c r="D17" s="369" t="s">
        <v>84</v>
      </c>
      <c r="E17" s="369" t="s">
        <v>18</v>
      </c>
      <c r="F17" s="369" t="s">
        <v>19</v>
      </c>
      <c r="G17" s="369" t="s">
        <v>85</v>
      </c>
      <c r="H17" s="73"/>
      <c r="I17" s="74"/>
      <c r="J17" s="74" t="s">
        <v>20</v>
      </c>
      <c r="K17" s="73" t="s">
        <v>21</v>
      </c>
      <c r="L17" s="73"/>
      <c r="M17" s="369" t="s">
        <v>181</v>
      </c>
      <c r="N17" s="73" t="s">
        <v>22</v>
      </c>
      <c r="O17" s="75" t="s">
        <v>86</v>
      </c>
      <c r="P17" s="75"/>
      <c r="Q17" s="365" t="s">
        <v>131</v>
      </c>
      <c r="R17" s="152"/>
      <c r="S17" s="365" t="s">
        <v>89</v>
      </c>
      <c r="T17" s="365" t="s">
        <v>90</v>
      </c>
      <c r="U17" s="365" t="s">
        <v>136</v>
      </c>
      <c r="V17" s="365" t="s">
        <v>137</v>
      </c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2:46" s="22" customFormat="1" ht="12.75" customHeight="1">
      <c r="B18" s="76" t="s">
        <v>27</v>
      </c>
      <c r="C18" s="370"/>
      <c r="D18" s="370"/>
      <c r="E18" s="370"/>
      <c r="F18" s="370"/>
      <c r="G18" s="370"/>
      <c r="H18" s="77" t="s">
        <v>29</v>
      </c>
      <c r="I18" s="126" t="s">
        <v>129</v>
      </c>
      <c r="J18" s="78" t="s">
        <v>30</v>
      </c>
      <c r="K18" s="76"/>
      <c r="L18" s="76" t="s">
        <v>31</v>
      </c>
      <c r="M18" s="370"/>
      <c r="N18" s="76" t="s">
        <v>32</v>
      </c>
      <c r="O18" s="79" t="s">
        <v>92</v>
      </c>
      <c r="P18" s="79" t="s">
        <v>129</v>
      </c>
      <c r="Q18" s="366"/>
      <c r="R18" s="153"/>
      <c r="S18" s="366"/>
      <c r="T18" s="366"/>
      <c r="U18" s="366"/>
      <c r="V18" s="366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2:46" s="22" customFormat="1" ht="31.5" customHeight="1">
      <c r="B19" s="80"/>
      <c r="C19" s="370"/>
      <c r="D19" s="370"/>
      <c r="E19" s="370"/>
      <c r="F19" s="370"/>
      <c r="G19" s="370"/>
      <c r="H19" s="77"/>
      <c r="I19" s="126"/>
      <c r="J19" s="78" t="s">
        <v>36</v>
      </c>
      <c r="K19" s="76"/>
      <c r="L19" s="76"/>
      <c r="M19" s="371"/>
      <c r="N19" s="76" t="s">
        <v>37</v>
      </c>
      <c r="O19" s="79">
        <v>18</v>
      </c>
      <c r="P19" s="79"/>
      <c r="Q19" s="366"/>
      <c r="R19" s="153" t="s">
        <v>88</v>
      </c>
      <c r="S19" s="366"/>
      <c r="T19" s="366"/>
      <c r="U19" s="366"/>
      <c r="V19" s="366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2:46" s="5" customFormat="1" ht="19.5" customHeight="1">
      <c r="B20" s="83">
        <v>1</v>
      </c>
      <c r="C20" s="117" t="s">
        <v>165</v>
      </c>
      <c r="D20" s="118" t="s">
        <v>102</v>
      </c>
      <c r="E20" s="139" t="s">
        <v>110</v>
      </c>
      <c r="F20" s="139"/>
      <c r="G20" s="139"/>
      <c r="H20" s="81">
        <v>14</v>
      </c>
      <c r="I20" s="81" t="s">
        <v>116</v>
      </c>
      <c r="J20" s="140" t="s">
        <v>164</v>
      </c>
      <c r="K20" s="119"/>
      <c r="L20" s="140">
        <v>17697</v>
      </c>
      <c r="M20" s="120">
        <v>3.24</v>
      </c>
      <c r="N20" s="140">
        <f>L20*M20</f>
        <v>57338.280000000006</v>
      </c>
      <c r="O20" s="58"/>
      <c r="P20" s="58" t="s">
        <v>48</v>
      </c>
      <c r="Q20" s="59"/>
      <c r="R20" s="121">
        <v>1</v>
      </c>
      <c r="S20" s="59">
        <f>N20*R20</f>
        <v>57338.280000000006</v>
      </c>
      <c r="T20" s="59">
        <f>S20*25%</f>
        <v>14334.570000000002</v>
      </c>
      <c r="U20" s="59">
        <f>(S20+T20)*10%</f>
        <v>7167.2850000000008</v>
      </c>
      <c r="V20" s="59">
        <f>S20+T20+U20</f>
        <v>78840.135000000009</v>
      </c>
    </row>
    <row r="21" spans="2:46" s="5" customFormat="1" ht="19.5" customHeight="1">
      <c r="B21" s="83">
        <v>2</v>
      </c>
      <c r="C21" s="117" t="s">
        <v>165</v>
      </c>
      <c r="D21" s="118" t="s">
        <v>108</v>
      </c>
      <c r="E21" s="118" t="s">
        <v>110</v>
      </c>
      <c r="F21" s="118"/>
      <c r="G21" s="118"/>
      <c r="H21" s="119">
        <v>10</v>
      </c>
      <c r="I21" s="119" t="s">
        <v>121</v>
      </c>
      <c r="J21" s="140" t="s">
        <v>166</v>
      </c>
      <c r="K21" s="119"/>
      <c r="L21" s="155">
        <v>17697</v>
      </c>
      <c r="M21" s="120">
        <v>3.15</v>
      </c>
      <c r="N21" s="140">
        <f>L21*M21</f>
        <v>55745.549999999996</v>
      </c>
      <c r="O21" s="58"/>
      <c r="P21" s="58"/>
      <c r="Q21" s="59"/>
      <c r="R21" s="121">
        <v>0.5</v>
      </c>
      <c r="S21" s="59">
        <f t="shared" ref="S21:S28" si="0">N21*R21</f>
        <v>27872.774999999998</v>
      </c>
      <c r="T21" s="59"/>
      <c r="U21" s="59">
        <f t="shared" ref="U21:U28" si="1">(S21+T21)*10%</f>
        <v>2787.2775000000001</v>
      </c>
      <c r="V21" s="59">
        <f t="shared" ref="V21:V28" si="2">S21+T21+U21</f>
        <v>30660.052499999998</v>
      </c>
    </row>
    <row r="22" spans="2:46" ht="15.75" customHeight="1">
      <c r="B22" s="83">
        <v>3</v>
      </c>
      <c r="C22" s="61" t="s">
        <v>167</v>
      </c>
      <c r="D22" s="61" t="s">
        <v>104</v>
      </c>
      <c r="E22" s="61" t="s">
        <v>39</v>
      </c>
      <c r="F22" s="61"/>
      <c r="G22" s="61"/>
      <c r="H22" s="61">
        <v>10</v>
      </c>
      <c r="I22" s="61" t="s">
        <v>121</v>
      </c>
      <c r="J22" s="60" t="s">
        <v>139</v>
      </c>
      <c r="K22" s="81" t="s">
        <v>48</v>
      </c>
      <c r="L22" s="154">
        <v>17697</v>
      </c>
      <c r="M22" s="82">
        <v>2.83</v>
      </c>
      <c r="N22" s="140">
        <f>L22*M22</f>
        <v>50082.51</v>
      </c>
      <c r="O22" s="82">
        <v>18</v>
      </c>
      <c r="P22" s="82" t="s">
        <v>51</v>
      </c>
      <c r="Q22" s="84"/>
      <c r="R22" s="59">
        <v>1</v>
      </c>
      <c r="S22" s="59">
        <f t="shared" si="0"/>
        <v>50082.51</v>
      </c>
      <c r="T22" s="59">
        <f t="shared" ref="T22:T28" si="3">S22*25%</f>
        <v>12520.627500000001</v>
      </c>
      <c r="U22" s="59">
        <f t="shared" si="1"/>
        <v>6260.3137500000012</v>
      </c>
      <c r="V22" s="59">
        <f t="shared" si="2"/>
        <v>68863.451250000013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2:46" s="5" customFormat="1" ht="15" customHeight="1">
      <c r="B23" s="85">
        <v>4</v>
      </c>
      <c r="C23" s="60" t="s">
        <v>132</v>
      </c>
      <c r="D23" s="60" t="s">
        <v>105</v>
      </c>
      <c r="E23" s="60" t="s">
        <v>59</v>
      </c>
      <c r="F23" s="60" t="s">
        <v>106</v>
      </c>
      <c r="G23" s="60"/>
      <c r="H23" s="60">
        <v>13</v>
      </c>
      <c r="I23" s="60" t="s">
        <v>120</v>
      </c>
      <c r="J23" s="60" t="s">
        <v>169</v>
      </c>
      <c r="K23" s="119"/>
      <c r="L23" s="154">
        <v>17697</v>
      </c>
      <c r="M23" s="58">
        <v>3.05</v>
      </c>
      <c r="N23" s="140">
        <f t="shared" ref="N23:N28" si="4">L23*M23</f>
        <v>53975.85</v>
      </c>
      <c r="O23" s="58">
        <v>18</v>
      </c>
      <c r="P23" s="58"/>
      <c r="Q23" s="59">
        <v>2654</v>
      </c>
      <c r="R23" s="63">
        <v>0.5</v>
      </c>
      <c r="S23" s="59">
        <f t="shared" si="0"/>
        <v>26987.924999999999</v>
      </c>
      <c r="T23" s="59">
        <f t="shared" si="3"/>
        <v>6746.9812499999998</v>
      </c>
      <c r="U23" s="59">
        <f t="shared" si="1"/>
        <v>3373.4906250000004</v>
      </c>
      <c r="V23" s="59">
        <f t="shared" si="2"/>
        <v>37108.396874999999</v>
      </c>
    </row>
    <row r="24" spans="2:46" ht="15" customHeight="1">
      <c r="B24" s="83">
        <v>5</v>
      </c>
      <c r="C24" s="61" t="s">
        <v>133</v>
      </c>
      <c r="D24" s="61" t="s">
        <v>107</v>
      </c>
      <c r="E24" s="61" t="s">
        <v>39</v>
      </c>
      <c r="F24" s="61" t="s">
        <v>96</v>
      </c>
      <c r="G24" s="61"/>
      <c r="H24" s="61">
        <v>10</v>
      </c>
      <c r="I24" s="61" t="s">
        <v>118</v>
      </c>
      <c r="J24" s="61" t="s">
        <v>140</v>
      </c>
      <c r="K24" s="81" t="s">
        <v>51</v>
      </c>
      <c r="L24" s="61">
        <v>17697</v>
      </c>
      <c r="M24" s="82">
        <v>2.98</v>
      </c>
      <c r="N24" s="140">
        <f t="shared" si="4"/>
        <v>52737.06</v>
      </c>
      <c r="O24" s="82"/>
      <c r="P24" s="82"/>
      <c r="Q24" s="84"/>
      <c r="R24" s="63">
        <v>0.5</v>
      </c>
      <c r="S24" s="59">
        <f t="shared" si="0"/>
        <v>26368.53</v>
      </c>
      <c r="T24" s="59">
        <f t="shared" si="3"/>
        <v>6592.1324999999997</v>
      </c>
      <c r="U24" s="59">
        <f t="shared" si="1"/>
        <v>3296.0662499999999</v>
      </c>
      <c r="V24" s="59">
        <f t="shared" si="2"/>
        <v>36256.728749999995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2:46" ht="15" customHeight="1">
      <c r="B25" s="85">
        <v>6</v>
      </c>
      <c r="C25" s="60" t="s">
        <v>109</v>
      </c>
      <c r="D25" s="60" t="s">
        <v>108</v>
      </c>
      <c r="E25" s="60" t="s">
        <v>39</v>
      </c>
      <c r="F25" s="60"/>
      <c r="G25" s="60"/>
      <c r="H25" s="60">
        <v>10</v>
      </c>
      <c r="I25" s="60" t="s">
        <v>118</v>
      </c>
      <c r="J25" s="60" t="s">
        <v>142</v>
      </c>
      <c r="K25" s="119"/>
      <c r="L25" s="60">
        <v>17697</v>
      </c>
      <c r="M25" s="58">
        <v>3.34</v>
      </c>
      <c r="N25" s="140">
        <f t="shared" si="4"/>
        <v>59107.979999999996</v>
      </c>
      <c r="O25" s="58"/>
      <c r="P25" s="58"/>
      <c r="Q25" s="62"/>
      <c r="R25" s="63">
        <v>1</v>
      </c>
      <c r="S25" s="59">
        <f t="shared" si="0"/>
        <v>59107.979999999996</v>
      </c>
      <c r="T25" s="59"/>
      <c r="U25" s="59">
        <f t="shared" si="1"/>
        <v>5910.7979999999998</v>
      </c>
      <c r="V25" s="59">
        <f t="shared" si="2"/>
        <v>65018.777999999998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2:46" ht="15" customHeight="1">
      <c r="B26" s="85">
        <v>7</v>
      </c>
      <c r="C26" s="61" t="s">
        <v>60</v>
      </c>
      <c r="D26" s="61" t="s">
        <v>108</v>
      </c>
      <c r="E26" s="61" t="s">
        <v>39</v>
      </c>
      <c r="F26" s="61"/>
      <c r="G26" s="61"/>
      <c r="H26" s="61">
        <v>10</v>
      </c>
      <c r="I26" s="61" t="s">
        <v>118</v>
      </c>
      <c r="J26" s="138" t="s">
        <v>153</v>
      </c>
      <c r="K26" s="81" t="s">
        <v>51</v>
      </c>
      <c r="L26" s="61">
        <v>17697</v>
      </c>
      <c r="M26" s="82">
        <v>3.28</v>
      </c>
      <c r="N26" s="140">
        <f t="shared" si="4"/>
        <v>58046.159999999996</v>
      </c>
      <c r="O26" s="82"/>
      <c r="P26" s="82"/>
      <c r="Q26" s="86"/>
      <c r="R26" s="63">
        <v>0.5</v>
      </c>
      <c r="S26" s="59">
        <f t="shared" si="0"/>
        <v>29023.079999999998</v>
      </c>
      <c r="T26" s="59"/>
      <c r="U26" s="59">
        <f t="shared" si="1"/>
        <v>2902.308</v>
      </c>
      <c r="V26" s="59">
        <f t="shared" si="2"/>
        <v>31925.387999999999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2:46" ht="15" customHeight="1">
      <c r="B27" s="85">
        <v>8</v>
      </c>
      <c r="C27" s="61" t="s">
        <v>74</v>
      </c>
      <c r="D27" s="61" t="s">
        <v>103</v>
      </c>
      <c r="E27" s="61" t="s">
        <v>39</v>
      </c>
      <c r="F27" s="61" t="s">
        <v>50</v>
      </c>
      <c r="G27" s="61">
        <v>268991</v>
      </c>
      <c r="H27" s="61">
        <v>10</v>
      </c>
      <c r="I27" s="61" t="s">
        <v>118</v>
      </c>
      <c r="J27" s="61" t="s">
        <v>168</v>
      </c>
      <c r="K27" s="81"/>
      <c r="L27" s="61">
        <v>17697</v>
      </c>
      <c r="M27" s="82">
        <v>3.16</v>
      </c>
      <c r="N27" s="140">
        <f t="shared" si="4"/>
        <v>55922.520000000004</v>
      </c>
      <c r="O27" s="82">
        <v>18</v>
      </c>
      <c r="P27" s="82"/>
      <c r="Q27" s="84"/>
      <c r="R27" s="84">
        <v>1</v>
      </c>
      <c r="S27" s="59">
        <f t="shared" si="0"/>
        <v>55922.520000000004</v>
      </c>
      <c r="T27" s="59">
        <f t="shared" si="3"/>
        <v>13980.630000000001</v>
      </c>
      <c r="U27" s="59">
        <f t="shared" si="1"/>
        <v>6990.3150000000014</v>
      </c>
      <c r="V27" s="59">
        <f t="shared" si="2"/>
        <v>76893.465000000011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2:46" ht="15" customHeight="1">
      <c r="B28" s="85">
        <v>9</v>
      </c>
      <c r="C28" s="60" t="s">
        <v>184</v>
      </c>
      <c r="D28" s="61" t="s">
        <v>183</v>
      </c>
      <c r="E28" s="61" t="s">
        <v>39</v>
      </c>
      <c r="F28" s="61"/>
      <c r="G28" s="61"/>
      <c r="H28" s="61"/>
      <c r="I28" s="61" t="s">
        <v>118</v>
      </c>
      <c r="J28" s="61" t="s">
        <v>185</v>
      </c>
      <c r="K28" s="81"/>
      <c r="L28" s="61">
        <v>17697</v>
      </c>
      <c r="M28" s="82">
        <v>2.77</v>
      </c>
      <c r="N28" s="140">
        <f t="shared" si="4"/>
        <v>49020.69</v>
      </c>
      <c r="O28" s="82"/>
      <c r="P28" s="82"/>
      <c r="Q28" s="84"/>
      <c r="R28" s="84">
        <v>0.5</v>
      </c>
      <c r="S28" s="59">
        <f t="shared" si="0"/>
        <v>24510.345000000001</v>
      </c>
      <c r="T28" s="59">
        <f t="shared" si="3"/>
        <v>6127.5862500000003</v>
      </c>
      <c r="U28" s="59">
        <f t="shared" si="1"/>
        <v>3063.7931250000001</v>
      </c>
      <c r="V28" s="59">
        <f t="shared" si="2"/>
        <v>33701.724375000005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2:46" s="66" customFormat="1" ht="20.25" customHeight="1">
      <c r="B29" s="64"/>
      <c r="C29" s="87" t="s">
        <v>78</v>
      </c>
      <c r="D29" s="87" t="s">
        <v>79</v>
      </c>
      <c r="E29" s="87" t="s">
        <v>79</v>
      </c>
      <c r="F29" s="87"/>
      <c r="G29" s="87"/>
      <c r="H29" s="87" t="s">
        <v>79</v>
      </c>
      <c r="I29" s="87"/>
      <c r="J29" s="87" t="s">
        <v>79</v>
      </c>
      <c r="K29" s="87" t="s">
        <v>79</v>
      </c>
      <c r="L29" s="88" t="s">
        <v>79</v>
      </c>
      <c r="M29" s="88"/>
      <c r="N29" s="88" t="s">
        <v>79</v>
      </c>
      <c r="O29" s="88" t="s">
        <v>79</v>
      </c>
      <c r="P29" s="88" t="s">
        <v>79</v>
      </c>
      <c r="Q29" s="89">
        <f>SUM(Q20:Q28)</f>
        <v>2654</v>
      </c>
      <c r="R29" s="90">
        <f t="shared" ref="R29:V29" si="5">SUM(R20:R28)</f>
        <v>6.5</v>
      </c>
      <c r="S29" s="89">
        <f t="shared" si="5"/>
        <v>357213.94500000007</v>
      </c>
      <c r="T29" s="89">
        <f t="shared" si="5"/>
        <v>60302.527500000004</v>
      </c>
      <c r="U29" s="89">
        <f t="shared" si="5"/>
        <v>41751.647249999995</v>
      </c>
      <c r="V29" s="89">
        <f t="shared" si="5"/>
        <v>459268.11975000001</v>
      </c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</row>
    <row r="30" spans="2:46">
      <c r="L30" s="49"/>
      <c r="M30" s="49"/>
      <c r="N30" s="91"/>
      <c r="V30" s="92"/>
    </row>
    <row r="31" spans="2:46">
      <c r="D31" s="65" t="s">
        <v>99</v>
      </c>
      <c r="E31" s="65"/>
      <c r="F31" s="65"/>
      <c r="G31" s="65"/>
      <c r="H31" s="94"/>
      <c r="I31" s="94"/>
      <c r="J31" s="65"/>
      <c r="K31" s="65"/>
      <c r="L31" s="65" t="s">
        <v>100</v>
      </c>
      <c r="M31" s="65"/>
      <c r="N31" s="66"/>
      <c r="O31" s="151" t="s">
        <v>80</v>
      </c>
      <c r="P31" s="93"/>
      <c r="Q31" s="94"/>
      <c r="R31" s="45"/>
      <c r="S31" s="45"/>
      <c r="V31" s="92"/>
    </row>
    <row r="32" spans="2:46">
      <c r="D32" s="65"/>
      <c r="E32" s="65"/>
      <c r="F32" s="65"/>
      <c r="G32" s="65"/>
      <c r="H32" s="94"/>
      <c r="I32" s="94"/>
      <c r="J32" s="65"/>
      <c r="K32" s="65"/>
      <c r="L32" s="65"/>
      <c r="M32" s="65"/>
      <c r="N32" s="66"/>
      <c r="O32" s="151"/>
      <c r="P32" s="93"/>
      <c r="Q32" s="93"/>
      <c r="V32" s="92"/>
    </row>
    <row r="33" spans="4:22">
      <c r="D33" s="65" t="s">
        <v>128</v>
      </c>
      <c r="E33" s="65"/>
      <c r="F33" s="65"/>
      <c r="G33" s="65"/>
      <c r="H33" s="94"/>
      <c r="I33" s="94"/>
      <c r="J33" s="65"/>
      <c r="K33" s="65"/>
      <c r="L33" s="65" t="s">
        <v>126</v>
      </c>
      <c r="M33" s="65"/>
      <c r="N33" s="66"/>
      <c r="O33" s="151"/>
      <c r="P33" s="93"/>
      <c r="Q33" s="93"/>
      <c r="V33" s="92"/>
    </row>
    <row r="34" spans="4:22">
      <c r="D34" s="114"/>
      <c r="E34" s="114"/>
      <c r="F34" s="114"/>
      <c r="G34" s="114"/>
      <c r="H34" s="115"/>
      <c r="I34" s="115"/>
      <c r="J34" s="114"/>
      <c r="K34" s="114"/>
      <c r="L34" s="114"/>
      <c r="M34" s="114"/>
      <c r="N34" s="53"/>
      <c r="O34" s="67"/>
      <c r="P34" s="95"/>
      <c r="V34" s="92"/>
    </row>
    <row r="35" spans="4:22">
      <c r="D35" s="65" t="s">
        <v>111</v>
      </c>
      <c r="E35" s="114"/>
      <c r="F35" s="114"/>
      <c r="G35" s="114"/>
      <c r="H35" s="115"/>
      <c r="I35" s="115"/>
      <c r="J35" s="114"/>
      <c r="K35" s="114"/>
      <c r="L35" s="66" t="s">
        <v>182</v>
      </c>
      <c r="M35" s="66"/>
      <c r="N35" s="53"/>
      <c r="O35" s="67"/>
      <c r="P35" s="95"/>
      <c r="V35" s="92"/>
    </row>
    <row r="36" spans="4:22">
      <c r="V36" s="92"/>
    </row>
  </sheetData>
  <mergeCells count="13">
    <mergeCell ref="C17:C19"/>
    <mergeCell ref="D17:D19"/>
    <mergeCell ref="E17:E19"/>
    <mergeCell ref="F17:F19"/>
    <mergeCell ref="G17:G19"/>
    <mergeCell ref="T17:T19"/>
    <mergeCell ref="U17:U19"/>
    <mergeCell ref="V17:V19"/>
    <mergeCell ref="F7:P8"/>
    <mergeCell ref="E11:S11"/>
    <mergeCell ref="M17:M19"/>
    <mergeCell ref="Q17:Q19"/>
    <mergeCell ref="S17:S19"/>
  </mergeCells>
  <pageMargins left="1.299212598425197" right="0.70866141732283472" top="1.5354330708661419" bottom="0.74803149606299213" header="1.4960629921259843" footer="0.31496062992125984"/>
  <pageSetup paperSize="9" scale="75" orientation="landscape" r:id="rId1"/>
  <colBreaks count="1" manualBreakCount="1">
    <brk id="2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35"/>
  <sheetViews>
    <sheetView view="pageBreakPreview" topLeftCell="A5" zoomScale="90" zoomScaleSheetLayoutView="90" workbookViewId="0">
      <selection activeCell="B5" sqref="B1:B1048576"/>
    </sheetView>
  </sheetViews>
  <sheetFormatPr defaultColWidth="31.140625" defaultRowHeight="12.75"/>
  <cols>
    <col min="1" max="1" width="3.42578125" style="6" customWidth="1"/>
    <col min="2" max="2" width="10.7109375" style="6" customWidth="1"/>
    <col min="3" max="3" width="9.140625" style="6" customWidth="1"/>
    <col min="4" max="4" width="1.28515625" style="6" hidden="1" customWidth="1"/>
    <col min="5" max="5" width="6.7109375" style="6" hidden="1" customWidth="1"/>
    <col min="6" max="6" width="4.5703125" style="6" hidden="1" customWidth="1"/>
    <col min="7" max="7" width="9.42578125" style="6" customWidth="1"/>
    <col min="8" max="8" width="8.140625" style="6" customWidth="1"/>
    <col min="9" max="9" width="4.42578125" style="6" hidden="1" customWidth="1"/>
    <col min="10" max="11" width="7.5703125" style="6" customWidth="1"/>
    <col min="12" max="12" width="10.28515625" style="6" customWidth="1"/>
    <col min="13" max="13" width="3" style="6" hidden="1" customWidth="1"/>
    <col min="14" max="14" width="2.28515625" style="6" hidden="1" customWidth="1"/>
    <col min="15" max="15" width="5.7109375" style="6" hidden="1" customWidth="1"/>
    <col min="16" max="16" width="6.7109375" style="46" customWidth="1"/>
    <col min="17" max="17" width="9.28515625" style="6" customWidth="1"/>
    <col min="18" max="18" width="7.28515625" style="6" customWidth="1"/>
    <col min="19" max="19" width="7.28515625" style="6" hidden="1" customWidth="1"/>
    <col min="20" max="20" width="8.7109375" style="6" customWidth="1"/>
    <col min="21" max="21" width="13.7109375" style="6" customWidth="1"/>
    <col min="22" max="22" width="14.42578125" style="6" customWidth="1"/>
    <col min="23" max="254" width="9.140625" style="6" customWidth="1"/>
    <col min="255" max="255" width="3.42578125" style="6" customWidth="1"/>
    <col min="256" max="16384" width="31.140625" style="6"/>
  </cols>
  <sheetData>
    <row r="1" spans="1:43" s="99" customFormat="1" ht="17.25" customHeight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6"/>
      <c r="P1" s="257"/>
      <c r="Q1" s="256"/>
      <c r="R1" s="256"/>
      <c r="S1" s="256"/>
      <c r="T1" s="256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</row>
    <row r="2" spans="1:43" s="99" customFormat="1" ht="13.5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6"/>
      <c r="P2" s="257"/>
      <c r="Q2" s="256"/>
      <c r="R2" s="256"/>
      <c r="S2" s="256"/>
      <c r="T2" s="256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</row>
    <row r="3" spans="1:43" s="99" customFormat="1" ht="10.5" customHeight="1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6"/>
      <c r="P3" s="257"/>
      <c r="Q3" s="256"/>
      <c r="R3" s="256"/>
      <c r="S3" s="256"/>
      <c r="T3" s="256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</row>
    <row r="4" spans="1:43" s="99" customFormat="1" ht="18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6"/>
      <c r="P4" s="257"/>
      <c r="Q4" s="256"/>
      <c r="R4" s="256"/>
      <c r="S4" s="256"/>
      <c r="T4" s="256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</row>
    <row r="5" spans="1:43" s="99" customFormat="1" ht="20.25" customHeight="1">
      <c r="A5" s="255"/>
      <c r="B5" s="255"/>
      <c r="C5" s="258"/>
      <c r="D5" s="258"/>
      <c r="E5" s="258"/>
      <c r="F5" s="258"/>
      <c r="G5" s="258"/>
      <c r="H5" s="259"/>
      <c r="I5" s="258"/>
      <c r="J5" s="258"/>
      <c r="K5" s="258"/>
      <c r="L5" s="258"/>
      <c r="M5" s="258"/>
      <c r="N5" s="258"/>
      <c r="O5" s="256"/>
      <c r="P5" s="257"/>
      <c r="Q5" s="256"/>
      <c r="R5" s="256"/>
      <c r="S5" s="256"/>
      <c r="T5" s="256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</row>
    <row r="6" spans="1:43" s="99" customFormat="1" ht="8.4499999999999993" customHeight="1">
      <c r="A6" s="255"/>
      <c r="B6" s="255"/>
      <c r="C6" s="258"/>
      <c r="D6" s="258"/>
      <c r="E6" s="258"/>
      <c r="F6" s="258"/>
      <c r="G6" s="258"/>
      <c r="H6" s="259"/>
      <c r="I6" s="258"/>
      <c r="J6" s="258"/>
      <c r="K6" s="258"/>
      <c r="L6" s="258"/>
      <c r="M6" s="258"/>
      <c r="N6" s="258"/>
      <c r="O6" s="256"/>
      <c r="P6" s="257"/>
      <c r="Q6" s="256"/>
      <c r="R6" s="256"/>
      <c r="S6" s="256"/>
      <c r="T6" s="256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</row>
    <row r="7" spans="1:43" s="99" customFormat="1" ht="15.75" customHeight="1">
      <c r="A7" s="255"/>
      <c r="B7" s="258"/>
      <c r="C7" s="361" t="s">
        <v>81</v>
      </c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256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</row>
    <row r="8" spans="1:43" s="99" customFormat="1" ht="19.5" customHeight="1">
      <c r="A8" s="255"/>
      <c r="B8" s="258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256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</row>
    <row r="9" spans="1:43" s="99" customFormat="1" ht="13.5" customHeight="1">
      <c r="A9" s="255"/>
      <c r="B9" s="258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200"/>
      <c r="Q9" s="256"/>
      <c r="R9" s="256"/>
      <c r="S9" s="256"/>
      <c r="T9" s="256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</row>
    <row r="10" spans="1:43" s="99" customFormat="1" ht="8.4499999999999993" customHeight="1">
      <c r="A10" s="255"/>
      <c r="B10" s="258"/>
      <c r="C10" s="258"/>
      <c r="D10" s="258"/>
      <c r="E10" s="258"/>
      <c r="F10" s="258"/>
      <c r="G10" s="258"/>
      <c r="H10" s="260"/>
      <c r="I10" s="261"/>
      <c r="J10" s="201"/>
      <c r="K10" s="201"/>
      <c r="L10" s="262"/>
      <c r="M10" s="262"/>
      <c r="N10" s="262"/>
      <c r="O10" s="256"/>
      <c r="P10" s="257"/>
      <c r="Q10" s="256"/>
      <c r="R10" s="256"/>
      <c r="S10" s="256"/>
      <c r="T10" s="256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</row>
    <row r="11" spans="1:43" s="99" customFormat="1" ht="14.25" customHeight="1">
      <c r="A11" s="255"/>
      <c r="B11" s="258"/>
      <c r="C11" s="363" t="s">
        <v>82</v>
      </c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256"/>
      <c r="S11" s="256"/>
      <c r="T11" s="256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</row>
    <row r="12" spans="1:43" s="99" customFormat="1" ht="11.25" customHeight="1">
      <c r="A12" s="101"/>
      <c r="B12" s="101"/>
      <c r="C12" s="101"/>
      <c r="D12" s="101"/>
      <c r="E12" s="101"/>
      <c r="F12" s="101"/>
      <c r="G12" s="101"/>
      <c r="H12" s="205"/>
      <c r="I12" s="101"/>
      <c r="J12" s="101"/>
      <c r="K12" s="101"/>
      <c r="L12" s="101"/>
      <c r="M12" s="101"/>
      <c r="N12" s="101"/>
      <c r="O12" s="279"/>
      <c r="P12" s="240"/>
      <c r="Q12" s="279"/>
      <c r="R12" s="279"/>
      <c r="S12" s="279"/>
      <c r="T12" s="279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</row>
    <row r="13" spans="1:43" s="99" customFormat="1" ht="8.4499999999999993" customHeight="1">
      <c r="A13" s="101"/>
      <c r="B13" s="101"/>
      <c r="C13" s="101"/>
      <c r="D13" s="101"/>
      <c r="E13" s="101"/>
      <c r="F13" s="101"/>
      <c r="G13" s="101"/>
      <c r="H13" s="205"/>
      <c r="I13" s="101"/>
      <c r="J13" s="208"/>
      <c r="K13" s="208"/>
      <c r="L13" s="208"/>
      <c r="M13" s="208"/>
      <c r="N13" s="208"/>
      <c r="O13" s="279"/>
      <c r="P13" s="240"/>
      <c r="Q13" s="279"/>
      <c r="R13" s="279"/>
      <c r="S13" s="279"/>
      <c r="T13" s="279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</row>
    <row r="14" spans="1:43" s="99" customFormat="1" ht="11.25" customHeight="1">
      <c r="A14" s="101"/>
      <c r="B14" s="101"/>
      <c r="C14" s="101"/>
      <c r="D14" s="101"/>
      <c r="E14" s="101"/>
      <c r="F14" s="101"/>
      <c r="G14" s="101"/>
      <c r="H14" s="364" t="s">
        <v>233</v>
      </c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</row>
    <row r="15" spans="1:43" s="99" customFormat="1" ht="14.25" customHeight="1">
      <c r="A15" s="101"/>
      <c r="B15" s="149"/>
      <c r="C15" s="149" t="s">
        <v>124</v>
      </c>
      <c r="D15" s="149"/>
      <c r="E15" s="149"/>
      <c r="F15" s="149"/>
      <c r="G15" s="149"/>
      <c r="H15" s="204"/>
      <c r="I15" s="149"/>
      <c r="J15" s="149"/>
      <c r="K15" s="149"/>
      <c r="L15" s="149"/>
      <c r="M15" s="149"/>
      <c r="N15" s="149"/>
      <c r="O15" s="280"/>
      <c r="P15" s="281"/>
      <c r="Q15" s="279"/>
      <c r="R15" s="279"/>
      <c r="S15" s="279"/>
      <c r="T15" s="279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</row>
    <row r="16" spans="1:43" s="99" customFormat="1" ht="20.2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279"/>
      <c r="P16" s="240"/>
      <c r="Q16" s="279"/>
      <c r="R16" s="279"/>
      <c r="S16" s="279"/>
      <c r="T16" s="279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</row>
    <row r="17" spans="1:43" s="128" customFormat="1" ht="13.15" customHeight="1">
      <c r="A17" s="352" t="s">
        <v>83</v>
      </c>
      <c r="B17" s="352" t="s">
        <v>84</v>
      </c>
      <c r="C17" s="352" t="s">
        <v>18</v>
      </c>
      <c r="D17" s="352" t="s">
        <v>19</v>
      </c>
      <c r="E17" s="352" t="s">
        <v>85</v>
      </c>
      <c r="F17" s="357" t="s">
        <v>29</v>
      </c>
      <c r="G17" s="213"/>
      <c r="H17" s="213" t="s">
        <v>20</v>
      </c>
      <c r="I17" s="212" t="s">
        <v>21</v>
      </c>
      <c r="J17" s="357" t="s">
        <v>31</v>
      </c>
      <c r="K17" s="352" t="s">
        <v>181</v>
      </c>
      <c r="L17" s="212" t="s">
        <v>22</v>
      </c>
      <c r="M17" s="215" t="s">
        <v>86</v>
      </c>
      <c r="N17" s="215" t="s">
        <v>86</v>
      </c>
      <c r="O17" s="352" t="s">
        <v>87</v>
      </c>
      <c r="P17" s="358" t="s">
        <v>88</v>
      </c>
      <c r="Q17" s="352" t="s">
        <v>89</v>
      </c>
      <c r="R17" s="352" t="s">
        <v>90</v>
      </c>
      <c r="S17" s="352" t="s">
        <v>91</v>
      </c>
      <c r="T17" s="352" t="s">
        <v>136</v>
      </c>
      <c r="U17" s="352" t="s">
        <v>137</v>
      </c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</row>
    <row r="18" spans="1:43" s="128" customFormat="1" ht="12.75" customHeight="1">
      <c r="A18" s="353"/>
      <c r="B18" s="353"/>
      <c r="C18" s="353"/>
      <c r="D18" s="353"/>
      <c r="E18" s="353"/>
      <c r="F18" s="355"/>
      <c r="G18" s="220"/>
      <c r="H18" s="220" t="s">
        <v>30</v>
      </c>
      <c r="I18" s="217"/>
      <c r="J18" s="355"/>
      <c r="K18" s="353"/>
      <c r="L18" s="217" t="s">
        <v>32</v>
      </c>
      <c r="M18" s="217" t="s">
        <v>92</v>
      </c>
      <c r="N18" s="217" t="s">
        <v>92</v>
      </c>
      <c r="O18" s="353"/>
      <c r="P18" s="359"/>
      <c r="Q18" s="353"/>
      <c r="R18" s="353"/>
      <c r="S18" s="353"/>
      <c r="T18" s="353"/>
      <c r="U18" s="353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</row>
    <row r="19" spans="1:43" s="128" customFormat="1">
      <c r="A19" s="353"/>
      <c r="B19" s="353"/>
      <c r="C19" s="353"/>
      <c r="D19" s="354"/>
      <c r="E19" s="354"/>
      <c r="F19" s="355"/>
      <c r="G19" s="217" t="s">
        <v>129</v>
      </c>
      <c r="H19" s="355" t="s">
        <v>36</v>
      </c>
      <c r="I19" s="223"/>
      <c r="J19" s="355"/>
      <c r="K19" s="353"/>
      <c r="L19" s="355" t="s">
        <v>37</v>
      </c>
      <c r="M19" s="223">
        <v>18</v>
      </c>
      <c r="N19" s="223">
        <v>20</v>
      </c>
      <c r="O19" s="353"/>
      <c r="P19" s="359"/>
      <c r="Q19" s="353"/>
      <c r="R19" s="353"/>
      <c r="S19" s="353"/>
      <c r="T19" s="353"/>
      <c r="U19" s="353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</row>
    <row r="20" spans="1:43" s="128" customFormat="1">
      <c r="A20" s="354"/>
      <c r="B20" s="354"/>
      <c r="C20" s="354"/>
      <c r="D20" s="223"/>
      <c r="E20" s="223"/>
      <c r="F20" s="356"/>
      <c r="G20" s="223"/>
      <c r="H20" s="356"/>
      <c r="I20" s="275"/>
      <c r="J20" s="356"/>
      <c r="K20" s="354"/>
      <c r="L20" s="356"/>
      <c r="M20" s="275"/>
      <c r="N20" s="275"/>
      <c r="O20" s="354"/>
      <c r="P20" s="360"/>
      <c r="Q20" s="354"/>
      <c r="R20" s="354"/>
      <c r="S20" s="354"/>
      <c r="T20" s="354"/>
      <c r="U20" s="354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</row>
    <row r="21" spans="1:43" s="202" customFormat="1" ht="18.75" customHeight="1">
      <c r="A21" s="263">
        <v>1</v>
      </c>
      <c r="B21" s="265" t="s">
        <v>93</v>
      </c>
      <c r="C21" s="264" t="s">
        <v>39</v>
      </c>
      <c r="F21" s="266">
        <v>4</v>
      </c>
      <c r="G21" s="267" t="s">
        <v>117</v>
      </c>
      <c r="H21" s="202" t="s">
        <v>203</v>
      </c>
      <c r="I21" s="266"/>
      <c r="J21" s="230">
        <v>17697</v>
      </c>
      <c r="K21" s="229">
        <v>5.91</v>
      </c>
      <c r="L21" s="268">
        <f>J21*K21</f>
        <v>104589.27</v>
      </c>
      <c r="M21" s="269"/>
      <c r="O21" s="270"/>
      <c r="P21" s="271">
        <v>1</v>
      </c>
      <c r="Q21" s="231">
        <f t="shared" ref="Q21:Q26" si="0">L21*P21</f>
        <v>104589.27</v>
      </c>
      <c r="R21" s="231">
        <f>Q21*25%</f>
        <v>26147.317500000001</v>
      </c>
      <c r="S21" s="272"/>
      <c r="T21" s="231">
        <f>(Q21+R21)*10%</f>
        <v>13073.658750000002</v>
      </c>
      <c r="U21" s="231">
        <f>Q21+R21+T21</f>
        <v>143810.24625000003</v>
      </c>
    </row>
    <row r="22" spans="1:43" s="99" customFormat="1" ht="19.5" customHeight="1">
      <c r="A22" s="228">
        <v>2</v>
      </c>
      <c r="B22" s="228" t="s">
        <v>94</v>
      </c>
      <c r="C22" s="228" t="s">
        <v>39</v>
      </c>
      <c r="D22" s="228" t="s">
        <v>55</v>
      </c>
      <c r="E22" s="228"/>
      <c r="F22" s="230">
        <v>5</v>
      </c>
      <c r="G22" s="230" t="s">
        <v>130</v>
      </c>
      <c r="H22" s="230" t="s">
        <v>158</v>
      </c>
      <c r="I22" s="230"/>
      <c r="J22" s="230">
        <v>17697</v>
      </c>
      <c r="K22" s="229">
        <v>5.31</v>
      </c>
      <c r="L22" s="268">
        <f t="shared" ref="L22:L26" si="1">J22*K22</f>
        <v>93971.069999999992</v>
      </c>
      <c r="M22" s="230">
        <v>18</v>
      </c>
      <c r="N22" s="230">
        <v>20</v>
      </c>
      <c r="O22" s="230"/>
      <c r="P22" s="232">
        <v>1</v>
      </c>
      <c r="Q22" s="231">
        <f t="shared" si="0"/>
        <v>93971.069999999992</v>
      </c>
      <c r="R22" s="231">
        <f t="shared" ref="R22:R23" si="2">Q22*25%</f>
        <v>23492.767499999998</v>
      </c>
      <c r="S22" s="231"/>
      <c r="T22" s="231">
        <f t="shared" ref="T22:T26" si="3">(Q22+R22)*10%</f>
        <v>11746.383750000001</v>
      </c>
      <c r="U22" s="231">
        <f t="shared" ref="U22:U26" si="4">Q22+R22+T22</f>
        <v>129210.22125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</row>
    <row r="23" spans="1:43" s="101" customFormat="1" ht="17.25" customHeight="1">
      <c r="A23" s="228">
        <v>3</v>
      </c>
      <c r="B23" s="228" t="s">
        <v>95</v>
      </c>
      <c r="C23" s="228" t="s">
        <v>39</v>
      </c>
      <c r="D23" s="228" t="s">
        <v>43</v>
      </c>
      <c r="E23" s="228">
        <v>113754</v>
      </c>
      <c r="F23" s="230">
        <v>5</v>
      </c>
      <c r="G23" s="230" t="s">
        <v>130</v>
      </c>
      <c r="H23" s="230" t="s">
        <v>202</v>
      </c>
      <c r="I23" s="230"/>
      <c r="J23" s="230">
        <v>17697</v>
      </c>
      <c r="K23" s="229">
        <v>5.62</v>
      </c>
      <c r="L23" s="268">
        <f t="shared" si="1"/>
        <v>99457.14</v>
      </c>
      <c r="M23" s="230">
        <v>18</v>
      </c>
      <c r="N23" s="230">
        <v>20</v>
      </c>
      <c r="O23" s="230"/>
      <c r="P23" s="232">
        <v>1</v>
      </c>
      <c r="Q23" s="231">
        <f t="shared" si="0"/>
        <v>99457.14</v>
      </c>
      <c r="R23" s="231">
        <f t="shared" si="2"/>
        <v>24864.285</v>
      </c>
      <c r="S23" s="231"/>
      <c r="T23" s="231">
        <f t="shared" si="3"/>
        <v>12432.142500000002</v>
      </c>
      <c r="U23" s="231">
        <f t="shared" si="4"/>
        <v>136753.5675</v>
      </c>
      <c r="V23" s="282"/>
    </row>
    <row r="24" spans="1:43" s="101" customFormat="1" ht="17.25" customHeight="1">
      <c r="A24" s="228">
        <v>4</v>
      </c>
      <c r="B24" s="228" t="s">
        <v>97</v>
      </c>
      <c r="C24" s="228" t="s">
        <v>141</v>
      </c>
      <c r="D24" s="228"/>
      <c r="E24" s="228"/>
      <c r="F24" s="230">
        <v>13</v>
      </c>
      <c r="G24" s="230" t="s">
        <v>120</v>
      </c>
      <c r="H24" s="230" t="s">
        <v>229</v>
      </c>
      <c r="I24" s="230"/>
      <c r="J24" s="230">
        <v>17697</v>
      </c>
      <c r="K24" s="229">
        <v>3.68</v>
      </c>
      <c r="L24" s="268">
        <f>J24*K24</f>
        <v>65124.960000000006</v>
      </c>
      <c r="M24" s="230"/>
      <c r="N24" s="230"/>
      <c r="O24" s="230"/>
      <c r="P24" s="273">
        <v>1</v>
      </c>
      <c r="Q24" s="231">
        <f t="shared" si="0"/>
        <v>65124.960000000006</v>
      </c>
      <c r="R24" s="231"/>
      <c r="S24" s="231"/>
      <c r="T24" s="231">
        <f t="shared" si="3"/>
        <v>6512.496000000001</v>
      </c>
      <c r="U24" s="231">
        <f t="shared" si="4"/>
        <v>71637.456000000006</v>
      </c>
    </row>
    <row r="25" spans="1:43" s="99" customFormat="1" hidden="1">
      <c r="A25" s="234"/>
      <c r="B25" s="196"/>
      <c r="C25" s="196"/>
      <c r="D25" s="196"/>
      <c r="E25" s="196"/>
      <c r="F25" s="196"/>
      <c r="G25" s="196"/>
      <c r="H25" s="196"/>
      <c r="I25" s="196"/>
      <c r="J25" s="196"/>
      <c r="K25" s="274"/>
      <c r="L25" s="268">
        <f t="shared" si="1"/>
        <v>0</v>
      </c>
      <c r="M25" s="227"/>
      <c r="N25" s="227"/>
      <c r="O25" s="232"/>
      <c r="P25" s="232"/>
      <c r="Q25" s="231">
        <f t="shared" si="0"/>
        <v>0</v>
      </c>
      <c r="R25" s="232"/>
      <c r="S25" s="232"/>
      <c r="T25" s="231">
        <f t="shared" si="3"/>
        <v>0</v>
      </c>
      <c r="U25" s="231">
        <f t="shared" si="4"/>
        <v>0</v>
      </c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</row>
    <row r="26" spans="1:43" s="99" customFormat="1" ht="17.25" customHeight="1">
      <c r="A26" s="228">
        <v>5</v>
      </c>
      <c r="B26" s="228" t="s">
        <v>98</v>
      </c>
      <c r="C26" s="228" t="s">
        <v>39</v>
      </c>
      <c r="D26" s="228"/>
      <c r="E26" s="228"/>
      <c r="F26" s="230">
        <v>14</v>
      </c>
      <c r="G26" s="230" t="s">
        <v>119</v>
      </c>
      <c r="H26" s="230" t="s">
        <v>230</v>
      </c>
      <c r="I26" s="230"/>
      <c r="J26" s="230">
        <v>17697</v>
      </c>
      <c r="K26" s="229">
        <v>3.12</v>
      </c>
      <c r="L26" s="268">
        <f t="shared" si="1"/>
        <v>55214.64</v>
      </c>
      <c r="M26" s="230"/>
      <c r="N26" s="230"/>
      <c r="O26" s="230"/>
      <c r="P26" s="273">
        <v>0.5</v>
      </c>
      <c r="Q26" s="231">
        <f t="shared" si="0"/>
        <v>27607.32</v>
      </c>
      <c r="R26" s="231"/>
      <c r="S26" s="231"/>
      <c r="T26" s="231">
        <f t="shared" si="3"/>
        <v>2760.732</v>
      </c>
      <c r="U26" s="231">
        <f t="shared" si="4"/>
        <v>30368.052</v>
      </c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</row>
    <row r="27" spans="1:43" s="128" customFormat="1" ht="14.25" customHeight="1">
      <c r="A27" s="235"/>
      <c r="B27" s="235" t="s">
        <v>79</v>
      </c>
      <c r="C27" s="235" t="s">
        <v>79</v>
      </c>
      <c r="D27" s="235"/>
      <c r="E27" s="235"/>
      <c r="F27" s="235" t="s">
        <v>79</v>
      </c>
      <c r="G27" s="235"/>
      <c r="H27" s="235" t="s">
        <v>79</v>
      </c>
      <c r="I27" s="235" t="s">
        <v>79</v>
      </c>
      <c r="J27" s="275" t="s">
        <v>79</v>
      </c>
      <c r="K27" s="275"/>
      <c r="L27" s="235" t="s">
        <v>79</v>
      </c>
      <c r="M27" s="235" t="s">
        <v>79</v>
      </c>
      <c r="N27" s="235" t="s">
        <v>79</v>
      </c>
      <c r="O27" s="276">
        <f>SUM(O22:O25)</f>
        <v>0</v>
      </c>
      <c r="P27" s="239">
        <f>SUM(P21:P26)</f>
        <v>4.5</v>
      </c>
      <c r="Q27" s="277">
        <f t="shared" ref="Q27:U27" si="5">SUM(Q21:Q26)</f>
        <v>390749.76</v>
      </c>
      <c r="R27" s="277">
        <f t="shared" si="5"/>
        <v>74504.37</v>
      </c>
      <c r="S27" s="277">
        <f t="shared" si="5"/>
        <v>0</v>
      </c>
      <c r="T27" s="277">
        <f t="shared" si="5"/>
        <v>46525.413</v>
      </c>
      <c r="U27" s="277">
        <f t="shared" si="5"/>
        <v>511779.54300000006</v>
      </c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</row>
    <row r="28" spans="1:43" s="99" customFormat="1">
      <c r="J28" s="241"/>
      <c r="K28" s="241"/>
      <c r="L28" s="241"/>
      <c r="P28" s="170"/>
      <c r="T28" s="278"/>
    </row>
    <row r="29" spans="1:43" s="99" customFormat="1">
      <c r="B29" s="149" t="s">
        <v>99</v>
      </c>
      <c r="C29" s="149"/>
      <c r="D29" s="149"/>
      <c r="E29" s="149"/>
      <c r="F29" s="204"/>
      <c r="G29" s="204"/>
      <c r="H29" s="149"/>
      <c r="I29" s="149"/>
      <c r="J29" s="149" t="s">
        <v>100</v>
      </c>
      <c r="K29" s="149"/>
      <c r="L29" s="128"/>
      <c r="M29" s="149" t="s">
        <v>80</v>
      </c>
      <c r="N29" s="128"/>
      <c r="O29" s="209"/>
      <c r="P29" s="207"/>
      <c r="Q29" s="208"/>
    </row>
    <row r="30" spans="1:43" s="99" customFormat="1">
      <c r="B30" s="149"/>
      <c r="C30" s="149"/>
      <c r="D30" s="149"/>
      <c r="E30" s="149"/>
      <c r="F30" s="204"/>
      <c r="G30" s="204"/>
      <c r="H30" s="149"/>
      <c r="I30" s="149"/>
      <c r="J30" s="149"/>
      <c r="K30" s="149"/>
      <c r="L30" s="128"/>
      <c r="M30" s="149"/>
      <c r="N30" s="128"/>
      <c r="O30" s="128"/>
      <c r="P30" s="170"/>
    </row>
    <row r="31" spans="1:43" s="99" customFormat="1">
      <c r="B31" s="149" t="s">
        <v>127</v>
      </c>
      <c r="C31" s="149"/>
      <c r="D31" s="149"/>
      <c r="E31" s="149"/>
      <c r="F31" s="204"/>
      <c r="G31" s="204"/>
      <c r="H31" s="149"/>
      <c r="I31" s="149"/>
      <c r="J31" s="149" t="s">
        <v>126</v>
      </c>
      <c r="K31" s="149"/>
      <c r="L31" s="128"/>
      <c r="M31" s="149"/>
      <c r="N31" s="128"/>
      <c r="O31" s="128"/>
      <c r="P31" s="170"/>
      <c r="R31" s="278"/>
    </row>
    <row r="32" spans="1:43" s="99" customFormat="1">
      <c r="B32" s="101"/>
      <c r="C32" s="101"/>
      <c r="D32" s="101"/>
      <c r="E32" s="101"/>
      <c r="F32" s="205"/>
      <c r="G32" s="205"/>
      <c r="H32" s="101"/>
      <c r="I32" s="101"/>
      <c r="J32" s="101"/>
      <c r="K32" s="101"/>
      <c r="M32" s="101"/>
      <c r="P32" s="170"/>
    </row>
    <row r="33" spans="2:16" s="99" customFormat="1">
      <c r="B33" s="149" t="s">
        <v>111</v>
      </c>
      <c r="C33" s="101"/>
      <c r="D33" s="101"/>
      <c r="E33" s="101"/>
      <c r="F33" s="205"/>
      <c r="G33" s="205"/>
      <c r="H33" s="101"/>
      <c r="I33" s="101"/>
      <c r="J33" s="128" t="s">
        <v>182</v>
      </c>
      <c r="K33" s="128"/>
      <c r="M33" s="101"/>
      <c r="P33" s="170"/>
    </row>
    <row r="34" spans="2:16" s="99" customFormat="1">
      <c r="P34" s="170"/>
    </row>
    <row r="35" spans="2:16" s="99" customFormat="1">
      <c r="P35" s="170"/>
    </row>
  </sheetData>
  <mergeCells count="20">
    <mergeCell ref="C7:S8"/>
    <mergeCell ref="C11:Q11"/>
    <mergeCell ref="H14:T14"/>
    <mergeCell ref="A17:A20"/>
    <mergeCell ref="B17:B20"/>
    <mergeCell ref="C17:C20"/>
    <mergeCell ref="D17:D19"/>
    <mergeCell ref="E17:E19"/>
    <mergeCell ref="F17:F20"/>
    <mergeCell ref="S17:S20"/>
    <mergeCell ref="T17:T20"/>
    <mergeCell ref="U17:U20"/>
    <mergeCell ref="H19:H20"/>
    <mergeCell ref="L19:L20"/>
    <mergeCell ref="J17:J20"/>
    <mergeCell ref="K17:K20"/>
    <mergeCell ref="O17:O20"/>
    <mergeCell ref="P17:P20"/>
    <mergeCell ref="Q17:Q20"/>
    <mergeCell ref="R17:R20"/>
  </mergeCells>
  <pageMargins left="0.70866141732283472" right="0.70866141732283472" top="1.5354330708661419" bottom="0.74803149606299213" header="1.1023622047244095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R36"/>
  <sheetViews>
    <sheetView view="pageBreakPreview" topLeftCell="B8" zoomScale="90" zoomScaleSheetLayoutView="90" workbookViewId="0">
      <selection activeCell="C8" sqref="C1:C1048576"/>
    </sheetView>
  </sheetViews>
  <sheetFormatPr defaultColWidth="28.5703125" defaultRowHeight="12.75"/>
  <cols>
    <col min="1" max="1" width="3" style="6" customWidth="1"/>
    <col min="2" max="2" width="3.5703125" style="6" customWidth="1"/>
    <col min="3" max="3" width="11.42578125" style="6" customWidth="1"/>
    <col min="4" max="4" width="7.7109375" style="6" customWidth="1"/>
    <col min="5" max="5" width="9.42578125" style="6" hidden="1" customWidth="1"/>
    <col min="6" max="6" width="6.7109375" style="6" hidden="1" customWidth="1"/>
    <col min="7" max="7" width="3.85546875" style="6" hidden="1" customWidth="1"/>
    <col min="8" max="8" width="8.7109375" style="6" customWidth="1"/>
    <col min="9" max="9" width="7.85546875" style="6" customWidth="1"/>
    <col min="10" max="11" width="7" style="46" customWidth="1"/>
    <col min="12" max="12" width="6.85546875" style="44" customWidth="1"/>
    <col min="13" max="13" width="4.140625" style="44" hidden="1" customWidth="1"/>
    <col min="14" max="14" width="7.5703125" style="44" customWidth="1"/>
    <col min="15" max="15" width="7.28515625" style="44" customWidth="1"/>
    <col min="16" max="16" width="7.5703125" style="44" customWidth="1"/>
    <col min="17" max="17" width="9" style="44" customWidth="1"/>
    <col min="18" max="19" width="9.85546875" style="44" customWidth="1"/>
    <col min="20" max="20" width="13.42578125" style="96" customWidth="1"/>
    <col min="21" max="252" width="9.140625" style="6" customWidth="1"/>
    <col min="253" max="253" width="3" style="6" customWidth="1"/>
    <col min="254" max="254" width="4.140625" style="6" customWidth="1"/>
    <col min="255" max="16384" width="28.5703125" style="6"/>
  </cols>
  <sheetData>
    <row r="1" spans="2:44" ht="14.25" customHeight="1">
      <c r="B1" s="56"/>
      <c r="C1" s="56"/>
      <c r="D1" s="56"/>
      <c r="E1" s="56"/>
      <c r="F1" s="56"/>
      <c r="G1" s="56"/>
      <c r="H1" s="56"/>
      <c r="I1" s="56"/>
      <c r="J1" s="172"/>
      <c r="K1" s="172"/>
      <c r="L1" s="67"/>
      <c r="M1" s="67"/>
      <c r="N1" s="67"/>
      <c r="O1" s="57"/>
      <c r="P1" s="57"/>
      <c r="Q1" s="57"/>
      <c r="R1" s="57"/>
      <c r="S1" s="57"/>
      <c r="T1" s="69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2:44" ht="16.5" customHeight="1">
      <c r="B2" s="56"/>
      <c r="C2" s="56"/>
      <c r="D2" s="56"/>
      <c r="E2" s="56"/>
      <c r="F2" s="56"/>
      <c r="G2" s="56"/>
      <c r="H2" s="56"/>
      <c r="I2" s="56"/>
      <c r="J2" s="172"/>
      <c r="K2" s="172"/>
      <c r="L2" s="67"/>
      <c r="M2" s="67"/>
      <c r="N2" s="67"/>
      <c r="O2" s="57"/>
      <c r="P2" s="57"/>
      <c r="Q2" s="57"/>
      <c r="R2" s="57"/>
      <c r="S2" s="57"/>
      <c r="T2" s="69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2:44" ht="15.75" customHeight="1">
      <c r="B3" s="56"/>
      <c r="C3" s="56"/>
      <c r="D3" s="56"/>
      <c r="E3" s="56"/>
      <c r="F3" s="56"/>
      <c r="G3" s="56"/>
      <c r="H3" s="56"/>
      <c r="I3" s="56"/>
      <c r="J3" s="172"/>
      <c r="K3" s="172"/>
      <c r="L3" s="67"/>
      <c r="M3" s="67"/>
      <c r="N3" s="67"/>
      <c r="O3" s="57"/>
      <c r="P3" s="57"/>
      <c r="Q3" s="57"/>
      <c r="R3" s="57"/>
      <c r="S3" s="57"/>
      <c r="T3" s="69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2:44" ht="21.75" customHeight="1">
      <c r="B4" s="56"/>
      <c r="C4" s="56"/>
      <c r="D4" s="56"/>
      <c r="E4" s="56"/>
      <c r="F4" s="56"/>
      <c r="G4" s="56"/>
      <c r="H4" s="56"/>
      <c r="I4" s="56"/>
      <c r="J4" s="172"/>
      <c r="K4" s="172"/>
      <c r="L4" s="67"/>
      <c r="M4" s="67"/>
      <c r="N4" s="67"/>
      <c r="O4" s="57"/>
      <c r="P4" s="57"/>
      <c r="Q4" s="57"/>
      <c r="R4" s="57"/>
      <c r="S4" s="57"/>
      <c r="T4" s="69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44" ht="17.25" customHeight="1">
      <c r="B5" s="56"/>
      <c r="C5" s="56"/>
      <c r="D5" s="56"/>
      <c r="E5" s="56"/>
      <c r="F5" s="56"/>
      <c r="G5" s="56"/>
      <c r="H5" s="56"/>
      <c r="I5" s="67"/>
      <c r="J5" s="172"/>
      <c r="K5" s="172"/>
      <c r="L5" s="67"/>
      <c r="M5" s="67"/>
      <c r="N5" s="67"/>
      <c r="O5" s="57"/>
      <c r="P5" s="57"/>
      <c r="Q5" s="57"/>
      <c r="R5" s="57"/>
      <c r="S5" s="57"/>
      <c r="T5" s="69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2:44" ht="8.4499999999999993" customHeight="1">
      <c r="B6" s="56"/>
      <c r="C6" s="56"/>
      <c r="D6" s="56"/>
      <c r="E6" s="56"/>
      <c r="F6" s="56"/>
      <c r="G6" s="56"/>
      <c r="H6" s="56"/>
      <c r="I6" s="67"/>
      <c r="J6" s="172"/>
      <c r="K6" s="172"/>
      <c r="L6" s="67"/>
      <c r="M6" s="67"/>
      <c r="N6" s="67"/>
      <c r="O6" s="57"/>
      <c r="P6" s="57"/>
      <c r="Q6" s="57"/>
      <c r="R6" s="57"/>
      <c r="S6" s="57"/>
      <c r="T6" s="69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2:44" ht="15.75" customHeight="1">
      <c r="B7" s="56"/>
      <c r="C7" s="56"/>
      <c r="D7" s="56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57"/>
      <c r="P7" s="57"/>
      <c r="Q7" s="57"/>
      <c r="R7" s="57"/>
      <c r="S7" s="57"/>
      <c r="T7" s="69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2:44" ht="8.4499999999999993" customHeight="1">
      <c r="B8" s="56"/>
      <c r="C8" s="56"/>
      <c r="D8" s="56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57"/>
      <c r="P8" s="57"/>
      <c r="Q8" s="57"/>
      <c r="R8" s="57"/>
      <c r="S8" s="57"/>
      <c r="T8" s="69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2:44" s="99" customFormat="1" ht="13.5" customHeight="1">
      <c r="B9" s="101"/>
      <c r="C9" s="101"/>
      <c r="D9" s="199" t="s">
        <v>101</v>
      </c>
      <c r="E9" s="199"/>
      <c r="F9" s="199"/>
      <c r="G9" s="199"/>
      <c r="H9" s="199"/>
      <c r="I9" s="199"/>
      <c r="J9" s="200"/>
      <c r="K9" s="200"/>
      <c r="L9" s="201"/>
      <c r="M9" s="201"/>
      <c r="N9" s="201"/>
      <c r="O9" s="201"/>
      <c r="P9" s="201"/>
      <c r="Q9" s="202"/>
      <c r="R9" s="202"/>
      <c r="S9" s="202"/>
      <c r="T9" s="203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</row>
    <row r="10" spans="2:44" s="99" customFormat="1" ht="8.4499999999999993" customHeight="1">
      <c r="B10" s="101"/>
      <c r="C10" s="101"/>
      <c r="D10" s="101"/>
      <c r="E10" s="101"/>
      <c r="F10" s="101"/>
      <c r="G10" s="101"/>
      <c r="H10" s="101"/>
      <c r="I10" s="205"/>
      <c r="J10" s="206"/>
      <c r="K10" s="206"/>
      <c r="L10" s="201"/>
      <c r="M10" s="201"/>
      <c r="N10" s="201"/>
      <c r="O10" s="202"/>
      <c r="P10" s="202"/>
      <c r="Q10" s="202"/>
      <c r="R10" s="202"/>
      <c r="S10" s="202"/>
      <c r="T10" s="203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</row>
    <row r="11" spans="2:44" s="99" customFormat="1" ht="14.25" customHeight="1">
      <c r="B11" s="101"/>
      <c r="C11" s="101"/>
      <c r="D11" s="363" t="s">
        <v>82</v>
      </c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202"/>
      <c r="S11" s="202"/>
      <c r="T11" s="203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</row>
    <row r="12" spans="2:44" s="99" customFormat="1" ht="11.25" customHeight="1">
      <c r="B12" s="101"/>
      <c r="C12" s="101"/>
      <c r="D12" s="101"/>
      <c r="E12" s="101"/>
      <c r="F12" s="101"/>
      <c r="G12" s="101"/>
      <c r="H12" s="101"/>
      <c r="I12" s="205"/>
      <c r="J12" s="170"/>
      <c r="K12" s="170"/>
      <c r="L12" s="205"/>
      <c r="M12" s="205"/>
      <c r="N12" s="205"/>
      <c r="O12" s="202"/>
      <c r="P12" s="202"/>
      <c r="Q12" s="202"/>
      <c r="R12" s="202"/>
      <c r="S12" s="202"/>
      <c r="T12" s="203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</row>
    <row r="13" spans="2:44" s="99" customFormat="1" ht="8.4499999999999993" customHeight="1">
      <c r="B13" s="101"/>
      <c r="C13" s="101"/>
      <c r="D13" s="101"/>
      <c r="E13" s="101"/>
      <c r="F13" s="101"/>
      <c r="G13" s="101"/>
      <c r="H13" s="101"/>
      <c r="I13" s="205"/>
      <c r="J13" s="207"/>
      <c r="K13" s="207"/>
      <c r="L13" s="205"/>
      <c r="M13" s="205"/>
      <c r="N13" s="205"/>
      <c r="O13" s="202"/>
      <c r="P13" s="202"/>
      <c r="Q13" s="202"/>
      <c r="R13" s="202"/>
      <c r="S13" s="202"/>
      <c r="T13" s="203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</row>
    <row r="14" spans="2:44" s="99" customFormat="1" ht="11.25" customHeight="1">
      <c r="B14" s="101"/>
      <c r="C14" s="101"/>
      <c r="D14" s="101"/>
      <c r="E14" s="101"/>
      <c r="F14" s="101"/>
      <c r="G14" s="101"/>
      <c r="H14" s="101"/>
      <c r="I14" s="209" t="s">
        <v>228</v>
      </c>
      <c r="J14" s="210"/>
      <c r="K14" s="210"/>
      <c r="L14" s="209"/>
      <c r="M14" s="209"/>
      <c r="N14" s="209"/>
      <c r="O14" s="209"/>
      <c r="P14" s="209"/>
      <c r="Q14" s="209"/>
      <c r="R14" s="209"/>
      <c r="S14" s="209"/>
      <c r="T14" s="209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</row>
    <row r="15" spans="2:44" s="99" customFormat="1" ht="8.4499999999999993" customHeight="1">
      <c r="B15" s="101"/>
      <c r="C15" s="101"/>
      <c r="D15" s="101"/>
      <c r="E15" s="101"/>
      <c r="F15" s="101"/>
      <c r="G15" s="101"/>
      <c r="H15" s="101"/>
      <c r="I15" s="204"/>
      <c r="J15" s="170"/>
      <c r="K15" s="170"/>
      <c r="L15" s="205"/>
      <c r="M15" s="205"/>
      <c r="N15" s="205"/>
      <c r="O15" s="202"/>
      <c r="P15" s="202"/>
      <c r="Q15" s="202"/>
      <c r="R15" s="202"/>
      <c r="S15" s="202"/>
      <c r="T15" s="203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</row>
    <row r="16" spans="2:44" s="99" customFormat="1" ht="8.4499999999999993" customHeight="1">
      <c r="B16" s="101"/>
      <c r="C16" s="101"/>
      <c r="D16" s="101"/>
      <c r="E16" s="101"/>
      <c r="F16" s="101"/>
      <c r="G16" s="101"/>
      <c r="H16" s="101"/>
      <c r="I16" s="101"/>
      <c r="J16" s="170"/>
      <c r="K16" s="170"/>
      <c r="L16" s="205"/>
      <c r="M16" s="205"/>
      <c r="N16" s="205"/>
      <c r="O16" s="202"/>
      <c r="P16" s="202"/>
      <c r="Q16" s="202"/>
      <c r="R16" s="202"/>
      <c r="S16" s="202"/>
      <c r="T16" s="21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</row>
    <row r="17" spans="2:44" s="128" customFormat="1" ht="13.15" customHeight="1">
      <c r="B17" s="212" t="s">
        <v>15</v>
      </c>
      <c r="C17" s="352" t="s">
        <v>84</v>
      </c>
      <c r="D17" s="352" t="s">
        <v>18</v>
      </c>
      <c r="E17" s="352" t="s">
        <v>19</v>
      </c>
      <c r="F17" s="352" t="s">
        <v>85</v>
      </c>
      <c r="G17" s="212"/>
      <c r="H17" s="213"/>
      <c r="I17" s="213" t="s">
        <v>20</v>
      </c>
      <c r="J17" s="214"/>
      <c r="K17" s="358" t="s">
        <v>181</v>
      </c>
      <c r="L17" s="212" t="s">
        <v>22</v>
      </c>
      <c r="M17" s="215" t="s">
        <v>86</v>
      </c>
      <c r="N17" s="215"/>
      <c r="O17" s="352" t="s">
        <v>131</v>
      </c>
      <c r="P17" s="216"/>
      <c r="Q17" s="352" t="s">
        <v>89</v>
      </c>
      <c r="R17" s="352" t="s">
        <v>90</v>
      </c>
      <c r="S17" s="352" t="s">
        <v>136</v>
      </c>
      <c r="T17" s="352" t="s">
        <v>137</v>
      </c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</row>
    <row r="18" spans="2:44" s="128" customFormat="1" ht="12.75" customHeight="1">
      <c r="B18" s="217" t="s">
        <v>27</v>
      </c>
      <c r="C18" s="353"/>
      <c r="D18" s="353"/>
      <c r="E18" s="353"/>
      <c r="F18" s="353"/>
      <c r="G18" s="218" t="s">
        <v>29</v>
      </c>
      <c r="H18" s="219" t="s">
        <v>129</v>
      </c>
      <c r="I18" s="220" t="s">
        <v>30</v>
      </c>
      <c r="J18" s="221" t="s">
        <v>31</v>
      </c>
      <c r="K18" s="359"/>
      <c r="L18" s="217" t="s">
        <v>32</v>
      </c>
      <c r="M18" s="217" t="s">
        <v>92</v>
      </c>
      <c r="N18" s="217" t="s">
        <v>129</v>
      </c>
      <c r="O18" s="353"/>
      <c r="P18" s="222"/>
      <c r="Q18" s="353"/>
      <c r="R18" s="353"/>
      <c r="S18" s="353"/>
      <c r="T18" s="353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</row>
    <row r="19" spans="2:44" s="128" customFormat="1" ht="31.5" customHeight="1">
      <c r="B19" s="223"/>
      <c r="C19" s="353"/>
      <c r="D19" s="353"/>
      <c r="E19" s="353"/>
      <c r="F19" s="353"/>
      <c r="G19" s="218"/>
      <c r="H19" s="219"/>
      <c r="I19" s="220" t="s">
        <v>36</v>
      </c>
      <c r="J19" s="221"/>
      <c r="K19" s="360"/>
      <c r="L19" s="217" t="s">
        <v>37</v>
      </c>
      <c r="M19" s="217">
        <v>18</v>
      </c>
      <c r="N19" s="217"/>
      <c r="O19" s="353"/>
      <c r="P19" s="222" t="s">
        <v>88</v>
      </c>
      <c r="Q19" s="353"/>
      <c r="R19" s="353"/>
      <c r="S19" s="353"/>
      <c r="T19" s="353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</row>
    <row r="20" spans="2:44" s="101" customFormat="1" ht="19.5" customHeight="1">
      <c r="B20" s="224">
        <v>1</v>
      </c>
      <c r="C20" s="225" t="s">
        <v>102</v>
      </c>
      <c r="D20" s="226" t="s">
        <v>110</v>
      </c>
      <c r="E20" s="226"/>
      <c r="F20" s="226"/>
      <c r="G20" s="196">
        <v>14</v>
      </c>
      <c r="H20" s="196" t="s">
        <v>116</v>
      </c>
      <c r="I20" s="227" t="s">
        <v>231</v>
      </c>
      <c r="J20" s="227">
        <v>17697</v>
      </c>
      <c r="K20" s="227">
        <v>3.24</v>
      </c>
      <c r="L20" s="227">
        <f>J20*K20</f>
        <v>57338.280000000006</v>
      </c>
      <c r="M20" s="230"/>
      <c r="N20" s="230" t="s">
        <v>48</v>
      </c>
      <c r="O20" s="231"/>
      <c r="P20" s="225">
        <v>1</v>
      </c>
      <c r="Q20" s="231">
        <f>L20*P20</f>
        <v>57338.280000000006</v>
      </c>
      <c r="R20" s="231">
        <f>Q20*25%</f>
        <v>14334.570000000002</v>
      </c>
      <c r="S20" s="231">
        <f>(Q20+R20)*10%</f>
        <v>7167.2850000000008</v>
      </c>
      <c r="T20" s="231">
        <f>O20+Q20+R20+S20</f>
        <v>78840.135000000009</v>
      </c>
    </row>
    <row r="21" spans="2:44" s="101" customFormat="1" ht="19.5" customHeight="1">
      <c r="B21" s="224">
        <v>2</v>
      </c>
      <c r="C21" s="225" t="s">
        <v>108</v>
      </c>
      <c r="D21" s="225" t="s">
        <v>110</v>
      </c>
      <c r="E21" s="225"/>
      <c r="F21" s="225"/>
      <c r="G21" s="228">
        <v>10</v>
      </c>
      <c r="H21" s="228" t="s">
        <v>121</v>
      </c>
      <c r="I21" s="227" t="s">
        <v>232</v>
      </c>
      <c r="J21" s="227">
        <v>17697</v>
      </c>
      <c r="K21" s="227">
        <v>2.83</v>
      </c>
      <c r="L21" s="227">
        <f>J21*K21</f>
        <v>50082.51</v>
      </c>
      <c r="M21" s="230"/>
      <c r="N21" s="230"/>
      <c r="O21" s="231"/>
      <c r="P21" s="225">
        <v>0.5</v>
      </c>
      <c r="Q21" s="231">
        <f t="shared" ref="Q21:Q28" si="0">L21*P21</f>
        <v>25041.255000000001</v>
      </c>
      <c r="R21" s="231"/>
      <c r="S21" s="231">
        <f t="shared" ref="S21:S28" si="1">(Q21+R21)*10%</f>
        <v>2504.1255000000001</v>
      </c>
      <c r="T21" s="231">
        <f>O21+Q21+R21+S21</f>
        <v>27545.380499999999</v>
      </c>
    </row>
    <row r="22" spans="2:44" s="99" customFormat="1" ht="15.75" customHeight="1">
      <c r="B22" s="224">
        <v>3</v>
      </c>
      <c r="C22" s="196" t="s">
        <v>104</v>
      </c>
      <c r="D22" s="196" t="s">
        <v>110</v>
      </c>
      <c r="E22" s="196"/>
      <c r="F22" s="196"/>
      <c r="G22" s="196">
        <v>10</v>
      </c>
      <c r="H22" s="196" t="s">
        <v>121</v>
      </c>
      <c r="I22" s="228" t="s">
        <v>139</v>
      </c>
      <c r="J22" s="196">
        <v>17697</v>
      </c>
      <c r="K22" s="227">
        <v>2.38</v>
      </c>
      <c r="L22" s="227">
        <f>J22*K22</f>
        <v>42118.86</v>
      </c>
      <c r="M22" s="227">
        <v>18</v>
      </c>
      <c r="N22" s="227" t="s">
        <v>51</v>
      </c>
      <c r="O22" s="232"/>
      <c r="P22" s="231">
        <v>1</v>
      </c>
      <c r="Q22" s="231">
        <f t="shared" si="0"/>
        <v>42118.86</v>
      </c>
      <c r="R22" s="231">
        <f t="shared" ref="R22:R28" si="2">Q22*25%</f>
        <v>10529.715</v>
      </c>
      <c r="S22" s="231">
        <f t="shared" si="1"/>
        <v>5264.8575000000001</v>
      </c>
      <c r="T22" s="231">
        <f>O22+Q22+R22+S22</f>
        <v>57913.432499999995</v>
      </c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</row>
    <row r="23" spans="2:44" s="101" customFormat="1" ht="15" customHeight="1">
      <c r="B23" s="224">
        <v>4</v>
      </c>
      <c r="C23" s="228" t="s">
        <v>105</v>
      </c>
      <c r="D23" s="228" t="s">
        <v>59</v>
      </c>
      <c r="E23" s="228" t="s">
        <v>106</v>
      </c>
      <c r="F23" s="228"/>
      <c r="G23" s="228">
        <v>13</v>
      </c>
      <c r="H23" s="228" t="s">
        <v>120</v>
      </c>
      <c r="I23" s="228" t="s">
        <v>169</v>
      </c>
      <c r="J23" s="196">
        <v>17697</v>
      </c>
      <c r="K23" s="227">
        <v>2.58</v>
      </c>
      <c r="L23" s="227">
        <f t="shared" ref="L23:L28" si="3">J23*K23</f>
        <v>45658.26</v>
      </c>
      <c r="M23" s="230">
        <v>18</v>
      </c>
      <c r="N23" s="230"/>
      <c r="O23" s="231">
        <v>5309</v>
      </c>
      <c r="P23" s="233">
        <v>1</v>
      </c>
      <c r="Q23" s="231">
        <f t="shared" si="0"/>
        <v>45658.26</v>
      </c>
      <c r="R23" s="231">
        <f t="shared" si="2"/>
        <v>11414.565000000001</v>
      </c>
      <c r="S23" s="231">
        <f t="shared" si="1"/>
        <v>5707.2825000000012</v>
      </c>
      <c r="T23" s="231">
        <f>O23+Q23+R23+S23</f>
        <v>68089.107500000013</v>
      </c>
    </row>
    <row r="24" spans="2:44" s="99" customFormat="1" ht="15" customHeight="1">
      <c r="B24" s="224">
        <v>5</v>
      </c>
      <c r="C24" s="196" t="s">
        <v>107</v>
      </c>
      <c r="D24" s="196" t="s">
        <v>39</v>
      </c>
      <c r="E24" s="196" t="s">
        <v>96</v>
      </c>
      <c r="F24" s="196"/>
      <c r="G24" s="196">
        <v>10</v>
      </c>
      <c r="H24" s="196" t="s">
        <v>118</v>
      </c>
      <c r="I24" s="196" t="s">
        <v>140</v>
      </c>
      <c r="J24" s="196">
        <v>17697</v>
      </c>
      <c r="K24" s="227">
        <v>2.98</v>
      </c>
      <c r="L24" s="227">
        <f t="shared" si="3"/>
        <v>52737.06</v>
      </c>
      <c r="M24" s="227"/>
      <c r="N24" s="227"/>
      <c r="O24" s="232"/>
      <c r="P24" s="233">
        <v>0.5</v>
      </c>
      <c r="Q24" s="231">
        <f t="shared" si="0"/>
        <v>26368.53</v>
      </c>
      <c r="R24" s="231">
        <f t="shared" si="2"/>
        <v>6592.1324999999997</v>
      </c>
      <c r="S24" s="231">
        <f t="shared" si="1"/>
        <v>3296.0662499999999</v>
      </c>
      <c r="T24" s="231">
        <f t="shared" ref="T24:T28" si="4">O24+Q24+R24+S24</f>
        <v>36256.728749999995</v>
      </c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</row>
    <row r="25" spans="2:44" s="99" customFormat="1" ht="15" customHeight="1">
      <c r="B25" s="224">
        <v>6</v>
      </c>
      <c r="C25" s="228" t="s">
        <v>108</v>
      </c>
      <c r="D25" s="228" t="s">
        <v>39</v>
      </c>
      <c r="E25" s="228"/>
      <c r="F25" s="228"/>
      <c r="G25" s="228">
        <v>10</v>
      </c>
      <c r="H25" s="228" t="s">
        <v>118</v>
      </c>
      <c r="I25" s="228" t="s">
        <v>142</v>
      </c>
      <c r="J25" s="196">
        <v>17697</v>
      </c>
      <c r="K25" s="227">
        <v>3.34</v>
      </c>
      <c r="L25" s="227">
        <f t="shared" si="3"/>
        <v>59107.979999999996</v>
      </c>
      <c r="M25" s="230"/>
      <c r="N25" s="230"/>
      <c r="O25" s="230"/>
      <c r="P25" s="233">
        <v>1</v>
      </c>
      <c r="Q25" s="231">
        <f t="shared" si="0"/>
        <v>59107.979999999996</v>
      </c>
      <c r="R25" s="231"/>
      <c r="S25" s="231">
        <f t="shared" si="1"/>
        <v>5910.7979999999998</v>
      </c>
      <c r="T25" s="231">
        <f t="shared" si="4"/>
        <v>65018.777999999998</v>
      </c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</row>
    <row r="26" spans="2:44" s="99" customFormat="1" ht="15" customHeight="1">
      <c r="B26" s="224">
        <v>7</v>
      </c>
      <c r="C26" s="196" t="s">
        <v>108</v>
      </c>
      <c r="D26" s="196" t="s">
        <v>39</v>
      </c>
      <c r="E26" s="196"/>
      <c r="F26" s="196"/>
      <c r="G26" s="196">
        <v>10</v>
      </c>
      <c r="H26" s="196" t="s">
        <v>118</v>
      </c>
      <c r="I26" s="196" t="s">
        <v>304</v>
      </c>
      <c r="J26" s="196">
        <v>17697</v>
      </c>
      <c r="K26" s="227">
        <v>2.92</v>
      </c>
      <c r="L26" s="227">
        <f t="shared" si="3"/>
        <v>51675.24</v>
      </c>
      <c r="M26" s="227"/>
      <c r="N26" s="227"/>
      <c r="O26" s="227"/>
      <c r="P26" s="233">
        <v>0.5</v>
      </c>
      <c r="Q26" s="231">
        <f t="shared" si="0"/>
        <v>25837.62</v>
      </c>
      <c r="R26" s="231"/>
      <c r="S26" s="231">
        <f t="shared" si="1"/>
        <v>2583.7620000000002</v>
      </c>
      <c r="T26" s="231">
        <f t="shared" si="4"/>
        <v>28421.381999999998</v>
      </c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</row>
    <row r="27" spans="2:44" s="99" customFormat="1" ht="15" customHeight="1">
      <c r="B27" s="224">
        <v>8</v>
      </c>
      <c r="C27" s="196" t="s">
        <v>103</v>
      </c>
      <c r="D27" s="196" t="s">
        <v>39</v>
      </c>
      <c r="E27" s="196" t="s">
        <v>50</v>
      </c>
      <c r="F27" s="196">
        <v>268991</v>
      </c>
      <c r="G27" s="196">
        <v>10</v>
      </c>
      <c r="H27" s="196" t="s">
        <v>118</v>
      </c>
      <c r="I27" s="196" t="s">
        <v>168</v>
      </c>
      <c r="J27" s="196">
        <v>17697</v>
      </c>
      <c r="K27" s="227">
        <v>3.16</v>
      </c>
      <c r="L27" s="227">
        <f t="shared" si="3"/>
        <v>55922.520000000004</v>
      </c>
      <c r="M27" s="227">
        <v>18</v>
      </c>
      <c r="N27" s="227"/>
      <c r="O27" s="232"/>
      <c r="P27" s="232">
        <v>1</v>
      </c>
      <c r="Q27" s="231">
        <f t="shared" si="0"/>
        <v>55922.520000000004</v>
      </c>
      <c r="R27" s="231">
        <f t="shared" si="2"/>
        <v>13980.630000000001</v>
      </c>
      <c r="S27" s="231">
        <f t="shared" si="1"/>
        <v>6990.3150000000014</v>
      </c>
      <c r="T27" s="231">
        <f t="shared" si="4"/>
        <v>76893.465000000011</v>
      </c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</row>
    <row r="28" spans="2:44" s="99" customFormat="1" ht="15" customHeight="1">
      <c r="B28" s="234"/>
      <c r="C28" s="196" t="s">
        <v>183</v>
      </c>
      <c r="D28" s="196" t="s">
        <v>39</v>
      </c>
      <c r="E28" s="196"/>
      <c r="F28" s="196"/>
      <c r="G28" s="196"/>
      <c r="H28" s="196" t="s">
        <v>114</v>
      </c>
      <c r="I28" s="196" t="s">
        <v>185</v>
      </c>
      <c r="J28" s="196">
        <v>17697</v>
      </c>
      <c r="K28" s="227">
        <v>3.08</v>
      </c>
      <c r="L28" s="227">
        <f t="shared" si="3"/>
        <v>54506.76</v>
      </c>
      <c r="M28" s="227"/>
      <c r="N28" s="227"/>
      <c r="O28" s="232"/>
      <c r="P28" s="273">
        <v>0.5</v>
      </c>
      <c r="Q28" s="231">
        <f t="shared" si="0"/>
        <v>27253.38</v>
      </c>
      <c r="R28" s="231">
        <f t="shared" si="2"/>
        <v>6813.3450000000003</v>
      </c>
      <c r="S28" s="231">
        <f t="shared" si="1"/>
        <v>3406.6725000000001</v>
      </c>
      <c r="T28" s="231">
        <f t="shared" si="4"/>
        <v>37473.397499999999</v>
      </c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</row>
    <row r="29" spans="2:44" s="128" customFormat="1" ht="20.25" customHeight="1">
      <c r="B29" s="235"/>
      <c r="C29" s="236" t="s">
        <v>79</v>
      </c>
      <c r="D29" s="236"/>
      <c r="E29" s="236"/>
      <c r="F29" s="236"/>
      <c r="G29" s="236" t="s">
        <v>79</v>
      </c>
      <c r="H29" s="236"/>
      <c r="I29" s="236" t="s">
        <v>79</v>
      </c>
      <c r="J29" s="237" t="s">
        <v>79</v>
      </c>
      <c r="K29" s="237"/>
      <c r="L29" s="237" t="s">
        <v>79</v>
      </c>
      <c r="M29" s="237" t="s">
        <v>79</v>
      </c>
      <c r="N29" s="237" t="s">
        <v>79</v>
      </c>
      <c r="O29" s="238">
        <f>SUM(O20:O27)</f>
        <v>5309</v>
      </c>
      <c r="P29" s="239">
        <f>SUM(P20:P28)</f>
        <v>7</v>
      </c>
      <c r="Q29" s="238">
        <f t="shared" ref="Q29:T29" si="5">SUM(Q20:Q28)</f>
        <v>364646.685</v>
      </c>
      <c r="R29" s="238">
        <f t="shared" si="5"/>
        <v>63664.957500000004</v>
      </c>
      <c r="S29" s="238">
        <f t="shared" si="5"/>
        <v>42831.164250000002</v>
      </c>
      <c r="T29" s="238">
        <f t="shared" si="5"/>
        <v>476451.80675000005</v>
      </c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</row>
    <row r="30" spans="2:44" s="99" customFormat="1">
      <c r="J30" s="240"/>
      <c r="K30" s="240"/>
      <c r="L30" s="242"/>
      <c r="M30" s="100"/>
      <c r="N30" s="100"/>
      <c r="O30" s="100"/>
      <c r="P30" s="100"/>
      <c r="Q30" s="100"/>
      <c r="R30" s="100"/>
      <c r="S30" s="100"/>
      <c r="T30" s="243"/>
    </row>
    <row r="31" spans="2:44" s="244" customFormat="1" ht="15.75">
      <c r="C31" s="245" t="s">
        <v>99</v>
      </c>
      <c r="D31" s="245"/>
      <c r="E31" s="245"/>
      <c r="F31" s="245"/>
      <c r="G31" s="246"/>
      <c r="H31" s="246"/>
      <c r="I31" s="245"/>
      <c r="J31" s="247" t="s">
        <v>100</v>
      </c>
      <c r="K31" s="247"/>
      <c r="L31" s="248"/>
      <c r="M31" s="246" t="s">
        <v>80</v>
      </c>
      <c r="N31" s="249"/>
      <c r="O31" s="246"/>
      <c r="P31" s="250"/>
      <c r="Q31" s="250"/>
      <c r="R31" s="251"/>
      <c r="S31" s="251"/>
      <c r="T31" s="252"/>
    </row>
    <row r="32" spans="2:44" s="244" customFormat="1" ht="15.75">
      <c r="C32" s="245"/>
      <c r="D32" s="245"/>
      <c r="E32" s="245"/>
      <c r="F32" s="245"/>
      <c r="G32" s="246"/>
      <c r="H32" s="246"/>
      <c r="I32" s="245"/>
      <c r="J32" s="247"/>
      <c r="K32" s="247"/>
      <c r="L32" s="248"/>
      <c r="M32" s="246"/>
      <c r="N32" s="249"/>
      <c r="O32" s="249"/>
      <c r="P32" s="251"/>
      <c r="Q32" s="251"/>
      <c r="R32" s="251"/>
      <c r="S32" s="251"/>
      <c r="T32" s="252"/>
    </row>
    <row r="33" spans="3:20" s="244" customFormat="1" ht="15.75">
      <c r="C33" s="245" t="s">
        <v>128</v>
      </c>
      <c r="D33" s="245"/>
      <c r="E33" s="245"/>
      <c r="F33" s="245"/>
      <c r="G33" s="246"/>
      <c r="H33" s="246"/>
      <c r="I33" s="245"/>
      <c r="J33" s="247" t="s">
        <v>126</v>
      </c>
      <c r="K33" s="247"/>
      <c r="L33" s="248"/>
      <c r="M33" s="246"/>
      <c r="N33" s="249"/>
      <c r="O33" s="249"/>
      <c r="P33" s="251"/>
      <c r="Q33" s="251"/>
      <c r="R33" s="251"/>
      <c r="S33" s="251"/>
      <c r="T33" s="252"/>
    </row>
    <row r="34" spans="3:20" s="244" customFormat="1" ht="15.75">
      <c r="C34" s="253"/>
      <c r="D34" s="253"/>
      <c r="E34" s="253"/>
      <c r="F34" s="253"/>
      <c r="G34" s="250"/>
      <c r="H34" s="250"/>
      <c r="I34" s="253"/>
      <c r="J34" s="254"/>
      <c r="K34" s="254"/>
      <c r="M34" s="250"/>
      <c r="N34" s="251"/>
      <c r="O34" s="251"/>
      <c r="P34" s="251"/>
      <c r="Q34" s="251"/>
      <c r="R34" s="251"/>
      <c r="S34" s="251"/>
      <c r="T34" s="252"/>
    </row>
    <row r="35" spans="3:20" s="244" customFormat="1" ht="15.75">
      <c r="C35" s="245" t="s">
        <v>111</v>
      </c>
      <c r="D35" s="253"/>
      <c r="E35" s="253"/>
      <c r="F35" s="253"/>
      <c r="G35" s="250"/>
      <c r="H35" s="250"/>
      <c r="I35" s="253"/>
      <c r="J35" s="247" t="s">
        <v>182</v>
      </c>
      <c r="K35" s="247"/>
      <c r="M35" s="250"/>
      <c r="N35" s="251"/>
      <c r="O35" s="251"/>
      <c r="P35" s="251"/>
      <c r="Q35" s="251"/>
      <c r="R35" s="251"/>
      <c r="S35" s="251"/>
      <c r="T35" s="252"/>
    </row>
    <row r="36" spans="3:20">
      <c r="T36" s="92"/>
    </row>
  </sheetData>
  <mergeCells count="12">
    <mergeCell ref="C17:C19"/>
    <mergeCell ref="D17:D19"/>
    <mergeCell ref="E17:E19"/>
    <mergeCell ref="F17:F19"/>
    <mergeCell ref="R17:R19"/>
    <mergeCell ref="S17:S19"/>
    <mergeCell ref="T17:T19"/>
    <mergeCell ref="E7:N8"/>
    <mergeCell ref="D11:Q11"/>
    <mergeCell ref="K17:K19"/>
    <mergeCell ref="O17:O19"/>
    <mergeCell ref="Q17:Q19"/>
  </mergeCells>
  <pageMargins left="1.299212598425197" right="0.70866141732283472" top="1.3385826771653544" bottom="0.74803149606299213" header="1.4960629921259843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R36"/>
  <sheetViews>
    <sheetView view="pageBreakPreview" topLeftCell="A9" zoomScale="90" zoomScaleSheetLayoutView="90" workbookViewId="0">
      <selection activeCell="C9" sqref="C1:C1048576"/>
    </sheetView>
  </sheetViews>
  <sheetFormatPr defaultColWidth="28.5703125" defaultRowHeight="12.75"/>
  <cols>
    <col min="1" max="1" width="3" style="6" customWidth="1"/>
    <col min="2" max="2" width="3.5703125" style="6" customWidth="1"/>
    <col min="3" max="3" width="11.42578125" style="6" customWidth="1"/>
    <col min="4" max="4" width="7.7109375" style="6" customWidth="1"/>
    <col min="5" max="5" width="9.42578125" style="6" hidden="1" customWidth="1"/>
    <col min="6" max="6" width="6.7109375" style="6" hidden="1" customWidth="1"/>
    <col min="7" max="7" width="3.85546875" style="6" hidden="1" customWidth="1"/>
    <col min="8" max="8" width="8.7109375" style="6" customWidth="1"/>
    <col min="9" max="9" width="7.85546875" style="6" customWidth="1"/>
    <col min="10" max="11" width="7" style="46" customWidth="1"/>
    <col min="12" max="12" width="6.85546875" style="44" customWidth="1"/>
    <col min="13" max="13" width="4.140625" style="44" hidden="1" customWidth="1"/>
    <col min="14" max="14" width="7.5703125" style="44" customWidth="1"/>
    <col min="15" max="15" width="7.28515625" style="44" customWidth="1"/>
    <col min="16" max="16" width="7.5703125" style="44" customWidth="1"/>
    <col min="17" max="17" width="9" style="44" customWidth="1"/>
    <col min="18" max="18" width="9.85546875" style="44" customWidth="1"/>
    <col min="19" max="19" width="10.7109375" style="44" customWidth="1"/>
    <col min="20" max="20" width="15.42578125" style="96" customWidth="1"/>
    <col min="21" max="252" width="9.140625" style="6" customWidth="1"/>
    <col min="253" max="253" width="3" style="6" customWidth="1"/>
    <col min="254" max="254" width="4.140625" style="6" customWidth="1"/>
    <col min="255" max="16384" width="28.5703125" style="6"/>
  </cols>
  <sheetData>
    <row r="1" spans="2:44" ht="14.25" customHeight="1">
      <c r="B1" s="56"/>
      <c r="C1" s="56"/>
      <c r="D1" s="56"/>
      <c r="E1" s="56"/>
      <c r="F1" s="56"/>
      <c r="G1" s="56"/>
      <c r="H1" s="56"/>
      <c r="I1" s="56"/>
      <c r="J1" s="172"/>
      <c r="K1" s="172"/>
      <c r="L1" s="67"/>
      <c r="M1" s="67"/>
      <c r="N1" s="67"/>
      <c r="O1" s="57"/>
      <c r="P1" s="57"/>
      <c r="Q1" s="57"/>
      <c r="R1" s="57"/>
      <c r="S1" s="57"/>
      <c r="T1" s="69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2:44" ht="16.5" customHeight="1">
      <c r="B2" s="56"/>
      <c r="C2" s="56"/>
      <c r="D2" s="56"/>
      <c r="E2" s="56"/>
      <c r="F2" s="56"/>
      <c r="G2" s="56"/>
      <c r="H2" s="56"/>
      <c r="I2" s="56"/>
      <c r="J2" s="172"/>
      <c r="K2" s="172"/>
      <c r="L2" s="67"/>
      <c r="M2" s="67"/>
      <c r="N2" s="67"/>
      <c r="O2" s="57"/>
      <c r="P2" s="57"/>
      <c r="Q2" s="57"/>
      <c r="R2" s="57"/>
      <c r="S2" s="57"/>
      <c r="T2" s="69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2:44" ht="15.75" customHeight="1">
      <c r="B3" s="56"/>
      <c r="C3" s="56"/>
      <c r="D3" s="56"/>
      <c r="E3" s="56"/>
      <c r="F3" s="56"/>
      <c r="G3" s="56"/>
      <c r="H3" s="56"/>
      <c r="I3" s="56"/>
      <c r="J3" s="172"/>
      <c r="K3" s="172"/>
      <c r="L3" s="67"/>
      <c r="M3" s="67"/>
      <c r="N3" s="67"/>
      <c r="O3" s="57"/>
      <c r="P3" s="57"/>
      <c r="Q3" s="57"/>
      <c r="R3" s="57"/>
      <c r="S3" s="57"/>
      <c r="T3" s="69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2:44" ht="21.75" customHeight="1">
      <c r="B4" s="56"/>
      <c r="C4" s="56"/>
      <c r="D4" s="56"/>
      <c r="E4" s="56"/>
      <c r="F4" s="56"/>
      <c r="G4" s="56"/>
      <c r="H4" s="56"/>
      <c r="I4" s="56"/>
      <c r="J4" s="172"/>
      <c r="K4" s="172"/>
      <c r="L4" s="67"/>
      <c r="M4" s="67"/>
      <c r="N4" s="67"/>
      <c r="O4" s="57"/>
      <c r="P4" s="57"/>
      <c r="Q4" s="57"/>
      <c r="R4" s="57"/>
      <c r="S4" s="57"/>
      <c r="T4" s="69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44" ht="17.25" customHeight="1">
      <c r="B5" s="56"/>
      <c r="C5" s="56"/>
      <c r="D5" s="56"/>
      <c r="E5" s="56"/>
      <c r="F5" s="56"/>
      <c r="G5" s="56"/>
      <c r="H5" s="56"/>
      <c r="I5" s="67"/>
      <c r="J5" s="172"/>
      <c r="K5" s="172"/>
      <c r="L5" s="67"/>
      <c r="M5" s="67"/>
      <c r="N5" s="67"/>
      <c r="O5" s="57"/>
      <c r="P5" s="57"/>
      <c r="Q5" s="57"/>
      <c r="R5" s="57"/>
      <c r="S5" s="57"/>
      <c r="T5" s="69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2:44" ht="8.4499999999999993" customHeight="1">
      <c r="B6" s="56"/>
      <c r="C6" s="56"/>
      <c r="D6" s="56"/>
      <c r="E6" s="56"/>
      <c r="F6" s="56"/>
      <c r="G6" s="56"/>
      <c r="H6" s="56"/>
      <c r="I6" s="67"/>
      <c r="J6" s="172"/>
      <c r="K6" s="172"/>
      <c r="L6" s="67"/>
      <c r="M6" s="67"/>
      <c r="N6" s="67"/>
      <c r="O6" s="57"/>
      <c r="P6" s="57"/>
      <c r="Q6" s="57"/>
      <c r="R6" s="57"/>
      <c r="S6" s="57"/>
      <c r="T6" s="69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2:44" ht="15.75" customHeight="1">
      <c r="B7" s="56"/>
      <c r="C7" s="56"/>
      <c r="D7" s="56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57"/>
      <c r="P7" s="57"/>
      <c r="Q7" s="57"/>
      <c r="R7" s="57"/>
      <c r="S7" s="57"/>
      <c r="T7" s="69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2:44" ht="8.4499999999999993" customHeight="1">
      <c r="B8" s="56"/>
      <c r="C8" s="56"/>
      <c r="D8" s="56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57"/>
      <c r="P8" s="57"/>
      <c r="Q8" s="57"/>
      <c r="R8" s="57"/>
      <c r="S8" s="57"/>
      <c r="T8" s="69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2:44" s="99" customFormat="1" ht="13.5" customHeight="1">
      <c r="B9" s="101"/>
      <c r="C9" s="101"/>
      <c r="D9" s="199" t="s">
        <v>101</v>
      </c>
      <c r="E9" s="199"/>
      <c r="F9" s="199"/>
      <c r="G9" s="199"/>
      <c r="H9" s="199"/>
      <c r="I9" s="199"/>
      <c r="J9" s="200"/>
      <c r="K9" s="200"/>
      <c r="L9" s="201"/>
      <c r="M9" s="201"/>
      <c r="N9" s="201"/>
      <c r="O9" s="201"/>
      <c r="P9" s="201"/>
      <c r="Q9" s="202"/>
      <c r="R9" s="202"/>
      <c r="S9" s="202"/>
      <c r="T9" s="203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</row>
    <row r="10" spans="2:44" s="99" customFormat="1" ht="8.4499999999999993" customHeight="1">
      <c r="B10" s="101"/>
      <c r="C10" s="101"/>
      <c r="D10" s="101"/>
      <c r="E10" s="101"/>
      <c r="F10" s="101"/>
      <c r="G10" s="101"/>
      <c r="H10" s="101"/>
      <c r="I10" s="205"/>
      <c r="J10" s="206"/>
      <c r="K10" s="206"/>
      <c r="L10" s="201"/>
      <c r="M10" s="201"/>
      <c r="N10" s="201"/>
      <c r="O10" s="202"/>
      <c r="P10" s="202"/>
      <c r="Q10" s="202"/>
      <c r="R10" s="202"/>
      <c r="S10" s="202"/>
      <c r="T10" s="203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</row>
    <row r="11" spans="2:44" s="99" customFormat="1" ht="14.25" customHeight="1">
      <c r="B11" s="101"/>
      <c r="C11" s="101"/>
      <c r="D11" s="363" t="s">
        <v>82</v>
      </c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202"/>
      <c r="S11" s="202"/>
      <c r="T11" s="203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</row>
    <row r="12" spans="2:44" s="99" customFormat="1" ht="11.25" customHeight="1">
      <c r="B12" s="101"/>
      <c r="C12" s="101"/>
      <c r="D12" s="101"/>
      <c r="E12" s="101"/>
      <c r="F12" s="101"/>
      <c r="G12" s="101"/>
      <c r="H12" s="101"/>
      <c r="I12" s="205"/>
      <c r="J12" s="170"/>
      <c r="K12" s="170"/>
      <c r="L12" s="205"/>
      <c r="M12" s="205"/>
      <c r="N12" s="205"/>
      <c r="O12" s="202"/>
      <c r="P12" s="202"/>
      <c r="Q12" s="202"/>
      <c r="R12" s="202"/>
      <c r="S12" s="202"/>
      <c r="T12" s="203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</row>
    <row r="13" spans="2:44" s="99" customFormat="1" ht="8.4499999999999993" customHeight="1">
      <c r="B13" s="101"/>
      <c r="C13" s="101"/>
      <c r="D13" s="101"/>
      <c r="E13" s="101"/>
      <c r="F13" s="101"/>
      <c r="G13" s="101"/>
      <c r="H13" s="101"/>
      <c r="I13" s="205"/>
      <c r="J13" s="207"/>
      <c r="K13" s="207"/>
      <c r="L13" s="205"/>
      <c r="M13" s="205"/>
      <c r="N13" s="205"/>
      <c r="O13" s="202"/>
      <c r="P13" s="202"/>
      <c r="Q13" s="202"/>
      <c r="R13" s="202"/>
      <c r="S13" s="202"/>
      <c r="T13" s="203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</row>
    <row r="14" spans="2:44" s="99" customFormat="1" ht="11.25" customHeight="1">
      <c r="B14" s="101"/>
      <c r="C14" s="101"/>
      <c r="D14" s="101"/>
      <c r="E14" s="101"/>
      <c r="F14" s="101"/>
      <c r="G14" s="101"/>
      <c r="H14" s="101"/>
      <c r="I14" s="209" t="s">
        <v>228</v>
      </c>
      <c r="J14" s="210"/>
      <c r="K14" s="210"/>
      <c r="L14" s="209"/>
      <c r="M14" s="209"/>
      <c r="N14" s="209"/>
      <c r="O14" s="209"/>
      <c r="P14" s="209"/>
      <c r="Q14" s="209"/>
      <c r="R14" s="209"/>
      <c r="S14" s="209"/>
      <c r="T14" s="209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</row>
    <row r="15" spans="2:44" s="99" customFormat="1" ht="8.4499999999999993" customHeight="1">
      <c r="B15" s="101"/>
      <c r="C15" s="101"/>
      <c r="D15" s="101"/>
      <c r="E15" s="101"/>
      <c r="F15" s="101"/>
      <c r="G15" s="101"/>
      <c r="H15" s="101"/>
      <c r="I15" s="204"/>
      <c r="J15" s="170"/>
      <c r="K15" s="170"/>
      <c r="L15" s="205"/>
      <c r="M15" s="205"/>
      <c r="N15" s="205"/>
      <c r="O15" s="202"/>
      <c r="P15" s="202"/>
      <c r="Q15" s="202"/>
      <c r="R15" s="202"/>
      <c r="S15" s="202"/>
      <c r="T15" s="203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</row>
    <row r="16" spans="2:44" s="99" customFormat="1" ht="8.4499999999999993" customHeight="1">
      <c r="B16" s="101"/>
      <c r="C16" s="101"/>
      <c r="D16" s="101"/>
      <c r="E16" s="101"/>
      <c r="F16" s="101"/>
      <c r="G16" s="101"/>
      <c r="H16" s="101"/>
      <c r="I16" s="101"/>
      <c r="J16" s="170"/>
      <c r="K16" s="170"/>
      <c r="L16" s="205"/>
      <c r="M16" s="205"/>
      <c r="N16" s="205"/>
      <c r="O16" s="202"/>
      <c r="P16" s="202"/>
      <c r="Q16" s="202"/>
      <c r="R16" s="202"/>
      <c r="S16" s="202"/>
      <c r="T16" s="21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</row>
    <row r="17" spans="2:44" s="128" customFormat="1" ht="13.15" customHeight="1">
      <c r="B17" s="212" t="s">
        <v>15</v>
      </c>
      <c r="C17" s="352" t="s">
        <v>84</v>
      </c>
      <c r="D17" s="352" t="s">
        <v>18</v>
      </c>
      <c r="E17" s="352" t="s">
        <v>19</v>
      </c>
      <c r="F17" s="352" t="s">
        <v>85</v>
      </c>
      <c r="G17" s="212"/>
      <c r="H17" s="213"/>
      <c r="I17" s="213" t="s">
        <v>20</v>
      </c>
      <c r="J17" s="214"/>
      <c r="K17" s="358" t="s">
        <v>181</v>
      </c>
      <c r="L17" s="212" t="s">
        <v>22</v>
      </c>
      <c r="M17" s="215" t="s">
        <v>86</v>
      </c>
      <c r="N17" s="215"/>
      <c r="O17" s="352" t="s">
        <v>131</v>
      </c>
      <c r="P17" s="216"/>
      <c r="Q17" s="352" t="s">
        <v>89</v>
      </c>
      <c r="R17" s="352" t="s">
        <v>90</v>
      </c>
      <c r="S17" s="352" t="s">
        <v>136</v>
      </c>
      <c r="T17" s="352" t="s">
        <v>137</v>
      </c>
      <c r="U17" s="149"/>
      <c r="V17" s="372"/>
      <c r="W17" s="372"/>
      <c r="X17" s="372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</row>
    <row r="18" spans="2:44" s="128" customFormat="1" ht="12.75" customHeight="1">
      <c r="B18" s="217" t="s">
        <v>27</v>
      </c>
      <c r="C18" s="353"/>
      <c r="D18" s="353"/>
      <c r="E18" s="353"/>
      <c r="F18" s="353"/>
      <c r="G18" s="218" t="s">
        <v>29</v>
      </c>
      <c r="H18" s="219" t="s">
        <v>129</v>
      </c>
      <c r="I18" s="220" t="s">
        <v>30</v>
      </c>
      <c r="J18" s="221" t="s">
        <v>31</v>
      </c>
      <c r="K18" s="359"/>
      <c r="L18" s="217" t="s">
        <v>32</v>
      </c>
      <c r="M18" s="217" t="s">
        <v>92</v>
      </c>
      <c r="N18" s="217" t="s">
        <v>129</v>
      </c>
      <c r="O18" s="353"/>
      <c r="P18" s="222"/>
      <c r="Q18" s="353"/>
      <c r="R18" s="353"/>
      <c r="S18" s="353"/>
      <c r="T18" s="353"/>
      <c r="U18" s="149"/>
      <c r="V18" s="373" t="s">
        <v>282</v>
      </c>
      <c r="W18" s="373"/>
      <c r="X18" s="373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</row>
    <row r="19" spans="2:44" s="128" customFormat="1" ht="31.5" customHeight="1">
      <c r="B19" s="223"/>
      <c r="C19" s="353"/>
      <c r="D19" s="353"/>
      <c r="E19" s="353"/>
      <c r="F19" s="353"/>
      <c r="G19" s="218"/>
      <c r="H19" s="219"/>
      <c r="I19" s="220" t="s">
        <v>36</v>
      </c>
      <c r="J19" s="221"/>
      <c r="K19" s="360"/>
      <c r="L19" s="217" t="s">
        <v>37</v>
      </c>
      <c r="M19" s="217">
        <v>18</v>
      </c>
      <c r="N19" s="217"/>
      <c r="O19" s="353"/>
      <c r="P19" s="222" t="s">
        <v>88</v>
      </c>
      <c r="Q19" s="353"/>
      <c r="R19" s="353"/>
      <c r="S19" s="353"/>
      <c r="T19" s="353"/>
      <c r="U19" s="149"/>
      <c r="V19" s="191" t="s">
        <v>286</v>
      </c>
      <c r="W19" s="191" t="s">
        <v>188</v>
      </c>
      <c r="X19" s="191" t="s">
        <v>287</v>
      </c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</row>
    <row r="20" spans="2:44" s="101" customFormat="1" ht="19.5" customHeight="1">
      <c r="B20" s="224">
        <v>1</v>
      </c>
      <c r="C20" s="225" t="s">
        <v>102</v>
      </c>
      <c r="D20" s="226" t="s">
        <v>110</v>
      </c>
      <c r="E20" s="226"/>
      <c r="F20" s="226"/>
      <c r="G20" s="196">
        <v>14</v>
      </c>
      <c r="H20" s="196" t="s">
        <v>116</v>
      </c>
      <c r="I20" s="227" t="s">
        <v>231</v>
      </c>
      <c r="J20" s="227">
        <v>17697</v>
      </c>
      <c r="K20" s="227">
        <v>4.29</v>
      </c>
      <c r="L20" s="227">
        <f>J20*K20</f>
        <v>75920.13</v>
      </c>
      <c r="M20" s="230"/>
      <c r="N20" s="230" t="s">
        <v>48</v>
      </c>
      <c r="O20" s="231"/>
      <c r="P20" s="225">
        <v>1</v>
      </c>
      <c r="Q20" s="231">
        <f>L20*P20</f>
        <v>75920.13</v>
      </c>
      <c r="R20" s="231">
        <f>Q20*25%</f>
        <v>18980.032500000001</v>
      </c>
      <c r="S20" s="231">
        <f>(Q20+R20)*10%</f>
        <v>9490.0162500000006</v>
      </c>
      <c r="T20" s="231">
        <f>O20+Q20+R20+S20</f>
        <v>104390.17875000001</v>
      </c>
      <c r="V20" s="228"/>
      <c r="W20" s="228"/>
      <c r="X20" s="228"/>
    </row>
    <row r="21" spans="2:44" s="101" customFormat="1" ht="19.5" customHeight="1">
      <c r="B21" s="224">
        <v>2</v>
      </c>
      <c r="C21" s="225" t="s">
        <v>108</v>
      </c>
      <c r="D21" s="225" t="s">
        <v>110</v>
      </c>
      <c r="E21" s="225"/>
      <c r="F21" s="225"/>
      <c r="G21" s="228">
        <v>10</v>
      </c>
      <c r="H21" s="228" t="s">
        <v>121</v>
      </c>
      <c r="I21" s="227" t="s">
        <v>232</v>
      </c>
      <c r="J21" s="227">
        <v>17697</v>
      </c>
      <c r="K21" s="227">
        <v>3.73</v>
      </c>
      <c r="L21" s="227">
        <f>J21*K21</f>
        <v>66009.81</v>
      </c>
      <c r="M21" s="230"/>
      <c r="N21" s="230"/>
      <c r="O21" s="231"/>
      <c r="P21" s="225">
        <v>0.5</v>
      </c>
      <c r="Q21" s="231">
        <f t="shared" ref="Q21:Q27" si="0">L21*P21</f>
        <v>33004.904999999999</v>
      </c>
      <c r="R21" s="231"/>
      <c r="S21" s="231">
        <f t="shared" ref="S21:S28" si="1">(Q21+R21)*10%</f>
        <v>3300.4904999999999</v>
      </c>
      <c r="T21" s="231">
        <f>O21+Q21+R21+S21</f>
        <v>36305.395499999999</v>
      </c>
      <c r="V21" s="228"/>
      <c r="W21" s="228"/>
      <c r="X21" s="228"/>
    </row>
    <row r="22" spans="2:44" s="99" customFormat="1" ht="15.75" customHeight="1">
      <c r="B22" s="224">
        <v>3</v>
      </c>
      <c r="C22" s="196" t="s">
        <v>104</v>
      </c>
      <c r="D22" s="196" t="s">
        <v>110</v>
      </c>
      <c r="E22" s="196"/>
      <c r="F22" s="196"/>
      <c r="G22" s="196">
        <v>10</v>
      </c>
      <c r="H22" s="196" t="s">
        <v>121</v>
      </c>
      <c r="I22" s="228" t="s">
        <v>139</v>
      </c>
      <c r="J22" s="196">
        <v>17697</v>
      </c>
      <c r="K22" s="227">
        <v>3.36</v>
      </c>
      <c r="L22" s="227">
        <f>J22*K22</f>
        <v>59461.919999999998</v>
      </c>
      <c r="M22" s="227">
        <v>18</v>
      </c>
      <c r="N22" s="227" t="s">
        <v>51</v>
      </c>
      <c r="O22" s="232"/>
      <c r="P22" s="231">
        <v>1</v>
      </c>
      <c r="Q22" s="231">
        <f t="shared" si="0"/>
        <v>59461.919999999998</v>
      </c>
      <c r="R22" s="231">
        <f t="shared" ref="R22:R27" si="2">Q22*25%</f>
        <v>14865.48</v>
      </c>
      <c r="S22" s="231">
        <f t="shared" si="1"/>
        <v>7432.74</v>
      </c>
      <c r="T22" s="231">
        <f>O22+Q22+R22+S22</f>
        <v>81760.14</v>
      </c>
      <c r="U22" s="101"/>
      <c r="V22" s="228"/>
      <c r="W22" s="228"/>
      <c r="X22" s="228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</row>
    <row r="23" spans="2:44" s="101" customFormat="1" ht="15" customHeight="1">
      <c r="B23" s="224">
        <v>4</v>
      </c>
      <c r="C23" s="228" t="s">
        <v>105</v>
      </c>
      <c r="D23" s="228" t="s">
        <v>59</v>
      </c>
      <c r="E23" s="228" t="s">
        <v>106</v>
      </c>
      <c r="F23" s="228"/>
      <c r="G23" s="228">
        <v>13</v>
      </c>
      <c r="H23" s="228" t="s">
        <v>120</v>
      </c>
      <c r="I23" s="228" t="s">
        <v>169</v>
      </c>
      <c r="J23" s="196">
        <v>17697</v>
      </c>
      <c r="K23" s="227">
        <v>3.68</v>
      </c>
      <c r="L23" s="227">
        <f t="shared" ref="L23:L27" si="3">J23*K23</f>
        <v>65124.960000000006</v>
      </c>
      <c r="M23" s="230">
        <v>18</v>
      </c>
      <c r="N23" s="230"/>
      <c r="O23" s="231">
        <v>5309</v>
      </c>
      <c r="P23" s="233">
        <v>1</v>
      </c>
      <c r="Q23" s="231">
        <f t="shared" si="0"/>
        <v>65124.960000000006</v>
      </c>
      <c r="R23" s="231">
        <f t="shared" si="2"/>
        <v>16281.240000000002</v>
      </c>
      <c r="S23" s="231">
        <f t="shared" si="1"/>
        <v>8140.6200000000017</v>
      </c>
      <c r="T23" s="231">
        <f>O23+Q23+R23+S23</f>
        <v>94855.82</v>
      </c>
      <c r="V23" s="228"/>
      <c r="W23" s="228"/>
      <c r="X23" s="228"/>
    </row>
    <row r="24" spans="2:44" s="99" customFormat="1" ht="15" customHeight="1">
      <c r="B24" s="224">
        <v>5</v>
      </c>
      <c r="C24" s="196" t="s">
        <v>107</v>
      </c>
      <c r="D24" s="196" t="s">
        <v>39</v>
      </c>
      <c r="E24" s="196" t="s">
        <v>96</v>
      </c>
      <c r="F24" s="196"/>
      <c r="G24" s="196">
        <v>10</v>
      </c>
      <c r="H24" s="196" t="s">
        <v>118</v>
      </c>
      <c r="I24" s="196" t="s">
        <v>140</v>
      </c>
      <c r="J24" s="196">
        <v>17697</v>
      </c>
      <c r="K24" s="227">
        <v>3.78</v>
      </c>
      <c r="L24" s="227">
        <f t="shared" si="3"/>
        <v>66894.66</v>
      </c>
      <c r="M24" s="227"/>
      <c r="N24" s="227"/>
      <c r="O24" s="232"/>
      <c r="P24" s="233">
        <v>0.5</v>
      </c>
      <c r="Q24" s="231">
        <f t="shared" si="0"/>
        <v>33447.33</v>
      </c>
      <c r="R24" s="231">
        <f t="shared" si="2"/>
        <v>8361.8325000000004</v>
      </c>
      <c r="S24" s="231">
        <f t="shared" si="1"/>
        <v>4180.9162500000011</v>
      </c>
      <c r="T24" s="231">
        <f t="shared" ref="T24:T28" si="4">O24+Q24+R24+S24</f>
        <v>45990.078750000008</v>
      </c>
      <c r="U24" s="101"/>
      <c r="V24" s="228"/>
      <c r="W24" s="228"/>
      <c r="X24" s="228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</row>
    <row r="25" spans="2:44" s="99" customFormat="1" ht="15" customHeight="1">
      <c r="B25" s="224">
        <v>6</v>
      </c>
      <c r="C25" s="228" t="s">
        <v>108</v>
      </c>
      <c r="D25" s="228" t="s">
        <v>39</v>
      </c>
      <c r="E25" s="228"/>
      <c r="F25" s="228"/>
      <c r="G25" s="228">
        <v>10</v>
      </c>
      <c r="H25" s="228" t="s">
        <v>118</v>
      </c>
      <c r="I25" s="228" t="s">
        <v>142</v>
      </c>
      <c r="J25" s="196">
        <v>17697</v>
      </c>
      <c r="K25" s="227">
        <v>4.1900000000000004</v>
      </c>
      <c r="L25" s="227">
        <f t="shared" si="3"/>
        <v>74150.430000000008</v>
      </c>
      <c r="M25" s="230"/>
      <c r="N25" s="230"/>
      <c r="O25" s="230"/>
      <c r="P25" s="233">
        <v>1</v>
      </c>
      <c r="Q25" s="231">
        <f t="shared" si="0"/>
        <v>74150.430000000008</v>
      </c>
      <c r="R25" s="231"/>
      <c r="S25" s="231">
        <f t="shared" si="1"/>
        <v>7415.0430000000015</v>
      </c>
      <c r="T25" s="231">
        <f t="shared" si="4"/>
        <v>81565.473000000013</v>
      </c>
      <c r="U25" s="101"/>
      <c r="V25" s="228"/>
      <c r="W25" s="228"/>
      <c r="X25" s="228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</row>
    <row r="26" spans="2:44" s="99" customFormat="1" ht="15" customHeight="1">
      <c r="B26" s="224">
        <v>7</v>
      </c>
      <c r="C26" s="196" t="s">
        <v>108</v>
      </c>
      <c r="D26" s="196" t="s">
        <v>39</v>
      </c>
      <c r="E26" s="196"/>
      <c r="F26" s="196"/>
      <c r="G26" s="196">
        <v>10</v>
      </c>
      <c r="H26" s="196" t="s">
        <v>118</v>
      </c>
      <c r="I26" s="196" t="s">
        <v>304</v>
      </c>
      <c r="J26" s="196">
        <v>17697</v>
      </c>
      <c r="K26" s="227">
        <v>3.71</v>
      </c>
      <c r="L26" s="227">
        <f t="shared" si="3"/>
        <v>65655.87</v>
      </c>
      <c r="M26" s="227"/>
      <c r="N26" s="227"/>
      <c r="O26" s="227"/>
      <c r="P26" s="233">
        <v>0.5</v>
      </c>
      <c r="Q26" s="231">
        <f t="shared" si="0"/>
        <v>32827.934999999998</v>
      </c>
      <c r="R26" s="231"/>
      <c r="S26" s="231">
        <f t="shared" si="1"/>
        <v>3282.7934999999998</v>
      </c>
      <c r="T26" s="231">
        <f t="shared" si="4"/>
        <v>36110.728499999997</v>
      </c>
      <c r="U26" s="101"/>
      <c r="V26" s="228"/>
      <c r="W26" s="228"/>
      <c r="X26" s="228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</row>
    <row r="27" spans="2:44" s="99" customFormat="1" ht="15" customHeight="1">
      <c r="B27" s="224">
        <v>8</v>
      </c>
      <c r="C27" s="196" t="s">
        <v>103</v>
      </c>
      <c r="D27" s="196" t="s">
        <v>39</v>
      </c>
      <c r="E27" s="196" t="s">
        <v>50</v>
      </c>
      <c r="F27" s="196">
        <v>268991</v>
      </c>
      <c r="G27" s="196">
        <v>10</v>
      </c>
      <c r="H27" s="196" t="s">
        <v>118</v>
      </c>
      <c r="I27" s="196" t="s">
        <v>168</v>
      </c>
      <c r="J27" s="196">
        <v>17697</v>
      </c>
      <c r="K27" s="227">
        <v>4</v>
      </c>
      <c r="L27" s="227">
        <f t="shared" si="3"/>
        <v>70788</v>
      </c>
      <c r="M27" s="227">
        <v>18</v>
      </c>
      <c r="N27" s="227"/>
      <c r="O27" s="232"/>
      <c r="P27" s="232">
        <v>1</v>
      </c>
      <c r="Q27" s="231">
        <f t="shared" si="0"/>
        <v>70788</v>
      </c>
      <c r="R27" s="231">
        <f t="shared" si="2"/>
        <v>17697</v>
      </c>
      <c r="S27" s="231">
        <f t="shared" si="1"/>
        <v>8848.5</v>
      </c>
      <c r="T27" s="231">
        <f t="shared" si="4"/>
        <v>97333.5</v>
      </c>
      <c r="U27" s="101"/>
      <c r="V27" s="230">
        <v>1</v>
      </c>
      <c r="W27" s="230">
        <v>18</v>
      </c>
      <c r="X27" s="228">
        <f>(L27*30%)</f>
        <v>21236.399999999998</v>
      </c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</row>
    <row r="28" spans="2:44" s="99" customFormat="1" ht="15" customHeight="1">
      <c r="B28" s="234"/>
      <c r="C28" s="196" t="s">
        <v>183</v>
      </c>
      <c r="D28" s="196" t="s">
        <v>39</v>
      </c>
      <c r="E28" s="196"/>
      <c r="F28" s="196"/>
      <c r="G28" s="196"/>
      <c r="H28" s="196" t="s">
        <v>114</v>
      </c>
      <c r="I28" s="196" t="s">
        <v>185</v>
      </c>
      <c r="J28" s="196">
        <v>17697</v>
      </c>
      <c r="K28" s="227">
        <v>4.0999999999999996</v>
      </c>
      <c r="L28" s="227">
        <f t="shared" ref="L28" si="5">J28*K28</f>
        <v>72557.7</v>
      </c>
      <c r="M28" s="227"/>
      <c r="N28" s="227"/>
      <c r="O28" s="232"/>
      <c r="P28" s="273">
        <v>0.5</v>
      </c>
      <c r="Q28" s="231">
        <f t="shared" ref="Q28" si="6">L28*P28</f>
        <v>36278.85</v>
      </c>
      <c r="R28" s="231">
        <f t="shared" ref="R28" si="7">Q28*25%</f>
        <v>9069.7124999999996</v>
      </c>
      <c r="S28" s="231">
        <f t="shared" si="1"/>
        <v>4534.8562499999998</v>
      </c>
      <c r="T28" s="231">
        <f t="shared" si="4"/>
        <v>49883.418749999997</v>
      </c>
      <c r="U28" s="101"/>
      <c r="V28" s="228"/>
      <c r="W28" s="228"/>
      <c r="X28" s="228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</row>
    <row r="29" spans="2:44" s="128" customFormat="1" ht="20.25" customHeight="1">
      <c r="B29" s="235"/>
      <c r="C29" s="236" t="s">
        <v>79</v>
      </c>
      <c r="D29" s="236"/>
      <c r="E29" s="236"/>
      <c r="F29" s="236"/>
      <c r="G29" s="236" t="s">
        <v>79</v>
      </c>
      <c r="H29" s="236"/>
      <c r="I29" s="236" t="s">
        <v>79</v>
      </c>
      <c r="J29" s="237" t="s">
        <v>79</v>
      </c>
      <c r="K29" s="237"/>
      <c r="L29" s="237" t="s">
        <v>79</v>
      </c>
      <c r="M29" s="237" t="s">
        <v>79</v>
      </c>
      <c r="N29" s="237" t="s">
        <v>79</v>
      </c>
      <c r="O29" s="238">
        <f>SUM(O20:O27)</f>
        <v>5309</v>
      </c>
      <c r="P29" s="239">
        <f>SUM(P20:P28)</f>
        <v>7</v>
      </c>
      <c r="Q29" s="238">
        <f t="shared" ref="Q29:T29" si="8">SUM(Q20:Q28)</f>
        <v>481004.46</v>
      </c>
      <c r="R29" s="238">
        <f t="shared" si="8"/>
        <v>85255.297500000001</v>
      </c>
      <c r="S29" s="238">
        <f t="shared" si="8"/>
        <v>56625.975749999998</v>
      </c>
      <c r="T29" s="238">
        <f t="shared" si="8"/>
        <v>628194.73324999993</v>
      </c>
      <c r="U29" s="149"/>
      <c r="V29" s="235">
        <f>SUM(V20:V28)</f>
        <v>1</v>
      </c>
      <c r="W29" s="235">
        <f t="shared" ref="W29:X29" si="9">SUM(W20:W28)</f>
        <v>18</v>
      </c>
      <c r="X29" s="235">
        <f t="shared" si="9"/>
        <v>21236.399999999998</v>
      </c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</row>
    <row r="30" spans="2:44" s="99" customFormat="1">
      <c r="J30" s="240"/>
      <c r="K30" s="240"/>
      <c r="L30" s="242"/>
      <c r="M30" s="100"/>
      <c r="N30" s="100"/>
      <c r="O30" s="100"/>
      <c r="P30" s="100"/>
      <c r="Q30" s="100"/>
      <c r="R30" s="100"/>
      <c r="S30" s="100"/>
      <c r="T30" s="243"/>
    </row>
    <row r="31" spans="2:44" s="244" customFormat="1" ht="15.75">
      <c r="C31" s="245" t="s">
        <v>99</v>
      </c>
      <c r="D31" s="245"/>
      <c r="E31" s="245"/>
      <c r="F31" s="245"/>
      <c r="G31" s="246"/>
      <c r="H31" s="246"/>
      <c r="I31" s="245"/>
      <c r="J31" s="247" t="s">
        <v>100</v>
      </c>
      <c r="K31" s="247"/>
      <c r="L31" s="248"/>
      <c r="M31" s="246" t="s">
        <v>80</v>
      </c>
      <c r="N31" s="249"/>
      <c r="O31" s="246"/>
      <c r="P31" s="250"/>
      <c r="Q31" s="250"/>
      <c r="R31" s="251"/>
      <c r="S31" s="251"/>
      <c r="T31" s="252"/>
    </row>
    <row r="32" spans="2:44" s="244" customFormat="1" ht="15.75">
      <c r="C32" s="245"/>
      <c r="D32" s="245"/>
      <c r="E32" s="245"/>
      <c r="F32" s="245"/>
      <c r="G32" s="246"/>
      <c r="H32" s="246"/>
      <c r="I32" s="245"/>
      <c r="J32" s="247"/>
      <c r="K32" s="247"/>
      <c r="L32" s="248"/>
      <c r="M32" s="246"/>
      <c r="N32" s="249"/>
      <c r="O32" s="249"/>
      <c r="P32" s="251"/>
      <c r="Q32" s="251"/>
      <c r="R32" s="251"/>
      <c r="S32" s="251"/>
      <c r="T32" s="252"/>
    </row>
    <row r="33" spans="3:20" s="244" customFormat="1" ht="15.75">
      <c r="C33" s="245" t="s">
        <v>128</v>
      </c>
      <c r="D33" s="245"/>
      <c r="E33" s="245"/>
      <c r="F33" s="245"/>
      <c r="G33" s="246"/>
      <c r="H33" s="246"/>
      <c r="I33" s="245"/>
      <c r="J33" s="247" t="s">
        <v>126</v>
      </c>
      <c r="K33" s="247"/>
      <c r="L33" s="248"/>
      <c r="M33" s="246"/>
      <c r="N33" s="249"/>
      <c r="O33" s="249"/>
      <c r="P33" s="251"/>
      <c r="Q33" s="251"/>
      <c r="R33" s="251"/>
      <c r="S33" s="251"/>
      <c r="T33" s="252"/>
    </row>
    <row r="34" spans="3:20" s="244" customFormat="1" ht="15.75">
      <c r="C34" s="253"/>
      <c r="D34" s="253"/>
      <c r="E34" s="253"/>
      <c r="F34" s="253"/>
      <c r="G34" s="250"/>
      <c r="H34" s="250"/>
      <c r="I34" s="253"/>
      <c r="J34" s="254"/>
      <c r="K34" s="254"/>
      <c r="M34" s="250"/>
      <c r="N34" s="251"/>
      <c r="O34" s="251"/>
      <c r="P34" s="251"/>
      <c r="Q34" s="251"/>
      <c r="R34" s="251"/>
      <c r="S34" s="251"/>
      <c r="T34" s="252"/>
    </row>
    <row r="35" spans="3:20" s="244" customFormat="1" ht="15.75">
      <c r="C35" s="245" t="s">
        <v>111</v>
      </c>
      <c r="D35" s="253"/>
      <c r="E35" s="253"/>
      <c r="F35" s="253"/>
      <c r="G35" s="250"/>
      <c r="H35" s="250"/>
      <c r="I35" s="253"/>
      <c r="J35" s="247" t="s">
        <v>182</v>
      </c>
      <c r="K35" s="247"/>
      <c r="M35" s="250"/>
      <c r="N35" s="251"/>
      <c r="O35" s="251"/>
      <c r="P35" s="251"/>
      <c r="Q35" s="251"/>
      <c r="R35" s="251"/>
      <c r="S35" s="251"/>
      <c r="T35" s="252"/>
    </row>
    <row r="36" spans="3:20">
      <c r="T36" s="92"/>
    </row>
  </sheetData>
  <mergeCells count="14">
    <mergeCell ref="C17:C19"/>
    <mergeCell ref="D17:D19"/>
    <mergeCell ref="E17:E19"/>
    <mergeCell ref="F17:F19"/>
    <mergeCell ref="E7:N8"/>
    <mergeCell ref="D11:Q11"/>
    <mergeCell ref="K17:K19"/>
    <mergeCell ref="O17:O19"/>
    <mergeCell ref="Q17:Q19"/>
    <mergeCell ref="V17:X17"/>
    <mergeCell ref="V18:X18"/>
    <mergeCell ref="R17:R19"/>
    <mergeCell ref="S17:S19"/>
    <mergeCell ref="T17:T19"/>
  </mergeCells>
  <pageMargins left="0.24" right="0.22" top="0.54" bottom="0.74803149606299213" header="1.4960629921259843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58"/>
  <sheetViews>
    <sheetView view="pageBreakPreview" zoomScaleSheetLayoutView="100" zoomScalePageLayoutView="70" workbookViewId="0">
      <selection activeCell="Z13" sqref="Z13"/>
    </sheetView>
  </sheetViews>
  <sheetFormatPr defaultColWidth="0" defaultRowHeight="12.75"/>
  <cols>
    <col min="1" max="1" width="3.140625" style="6" customWidth="1"/>
    <col min="2" max="2" width="30.140625" style="6" customWidth="1"/>
    <col min="3" max="3" width="15.5703125" style="6" customWidth="1"/>
    <col min="4" max="4" width="8" style="6" customWidth="1"/>
    <col min="5" max="5" width="9.7109375" style="6" customWidth="1"/>
    <col min="6" max="6" width="2.7109375" style="44" hidden="1" customWidth="1"/>
    <col min="7" max="7" width="7.140625" style="44" customWidth="1"/>
    <col min="8" max="8" width="6.5703125" style="5" customWidth="1"/>
    <col min="9" max="9" width="7.85546875" style="5" customWidth="1"/>
    <col min="10" max="10" width="5.5703125" style="46" customWidth="1"/>
    <col min="11" max="12" width="6.85546875" style="6" customWidth="1"/>
    <col min="13" max="13" width="6" style="6" customWidth="1"/>
    <col min="14" max="14" width="4.140625" style="6" customWidth="1"/>
    <col min="15" max="15" width="4.5703125" style="6" customWidth="1"/>
    <col min="16" max="16" width="5.28515625" style="6" hidden="1" customWidth="1"/>
    <col min="17" max="17" width="6.140625" style="6" hidden="1" customWidth="1"/>
    <col min="18" max="18" width="6.7109375" style="6" hidden="1" customWidth="1"/>
    <col min="19" max="19" width="6.5703125" style="44" customWidth="1"/>
    <col min="20" max="20" width="6.85546875" style="6" customWidth="1"/>
    <col min="21" max="21" width="10.140625" style="44" customWidth="1"/>
    <col min="22" max="24" width="8.85546875" style="6" customWidth="1"/>
    <col min="25" max="25" width="7.42578125" style="6" customWidth="1"/>
    <col min="26" max="26" width="9.140625" style="6" customWidth="1"/>
    <col min="27" max="27" width="6.140625" style="6" hidden="1" customWidth="1"/>
    <col min="28" max="29" width="5.5703125" style="6" hidden="1" customWidth="1"/>
    <col min="30" max="30" width="5.140625" style="6" hidden="1" customWidth="1"/>
    <col min="31" max="31" width="6.85546875" style="6" hidden="1" customWidth="1"/>
    <col min="32" max="32" width="7.85546875" style="6" hidden="1" customWidth="1"/>
    <col min="33" max="33" width="6.85546875" style="6" hidden="1" customWidth="1"/>
    <col min="34" max="34" width="4.28515625" style="53" hidden="1" customWidth="1"/>
    <col min="35" max="36" width="7.28515625" style="53" hidden="1" customWidth="1"/>
    <col min="37" max="39" width="9" style="53" hidden="1" customWidth="1"/>
    <col min="40" max="40" width="8.28515625" style="53" customWidth="1"/>
    <col min="41" max="41" width="0" style="49" hidden="1" customWidth="1"/>
    <col min="42" max="42" width="1.140625" style="49" hidden="1" customWidth="1"/>
    <col min="43" max="211" width="9.140625" style="6" customWidth="1"/>
    <col min="212" max="212" width="3.140625" style="6" customWidth="1"/>
    <col min="213" max="213" width="29.140625" style="6" customWidth="1"/>
    <col min="214" max="214" width="11.85546875" style="6" customWidth="1"/>
    <col min="215" max="215" width="6.28515625" style="6" customWidth="1"/>
    <col min="216" max="216" width="6" style="6" customWidth="1"/>
    <col min="217" max="217" width="2.7109375" style="6" customWidth="1"/>
    <col min="218" max="218" width="8.7109375" style="6" customWidth="1"/>
    <col min="219" max="219" width="6" style="6" customWidth="1"/>
    <col min="220" max="220" width="5.140625" style="6" customWidth="1"/>
    <col min="221" max="221" width="6.85546875" style="6" customWidth="1"/>
    <col min="222" max="222" width="7" style="6" customWidth="1"/>
    <col min="223" max="223" width="6" style="6" customWidth="1"/>
    <col min="224" max="224" width="3.28515625" style="6" customWidth="1"/>
    <col min="225" max="225" width="4.140625" style="6" customWidth="1"/>
    <col min="226" max="226" width="4.28515625" style="6" customWidth="1"/>
    <col min="227" max="227" width="7.140625" style="6" customWidth="1"/>
    <col min="228" max="228" width="4.85546875" style="6" customWidth="1"/>
    <col min="229" max="230" width="6" style="6" customWidth="1"/>
    <col min="231" max="231" width="7.42578125" style="6" customWidth="1"/>
    <col min="232" max="233" width="0" style="6" hidden="1" customWidth="1"/>
    <col min="234" max="234" width="5.7109375" style="6" customWidth="1"/>
    <col min="235" max="235" width="5" style="6" customWidth="1"/>
    <col min="236" max="16384" width="0" style="6" hidden="1"/>
  </cols>
  <sheetData>
    <row r="1" spans="1:42" ht="12" customHeight="1">
      <c r="A1" s="1"/>
      <c r="B1" s="128" t="s">
        <v>5</v>
      </c>
      <c r="C1" s="1"/>
      <c r="D1" s="1"/>
      <c r="E1" s="1"/>
      <c r="F1" s="2"/>
      <c r="G1" s="2"/>
      <c r="H1" s="1"/>
      <c r="I1" s="1"/>
      <c r="J1" s="163"/>
      <c r="K1" s="1"/>
      <c r="L1" s="1"/>
      <c r="M1" s="1"/>
      <c r="N1" s="1"/>
      <c r="O1" s="1"/>
      <c r="P1" s="1"/>
      <c r="Q1" s="1"/>
      <c r="R1" s="1"/>
      <c r="S1" s="2"/>
      <c r="T1" s="1"/>
      <c r="U1" s="2"/>
      <c r="V1" s="3"/>
      <c r="W1" s="3"/>
      <c r="X1" s="3"/>
      <c r="Y1" s="3"/>
      <c r="Z1" s="3"/>
      <c r="AA1" s="3"/>
      <c r="AB1" s="3"/>
      <c r="AC1" s="3"/>
      <c r="AD1" s="133"/>
      <c r="AE1" s="375" t="s">
        <v>0</v>
      </c>
      <c r="AF1" s="376"/>
      <c r="AG1" s="377"/>
      <c r="AH1" s="134">
        <v>0</v>
      </c>
      <c r="AI1" s="135" t="s">
        <v>1</v>
      </c>
      <c r="AJ1" s="135" t="s">
        <v>2</v>
      </c>
      <c r="AK1" s="135" t="s">
        <v>3</v>
      </c>
      <c r="AL1" s="135"/>
      <c r="AM1" s="135"/>
      <c r="AN1" s="136" t="s">
        <v>4</v>
      </c>
      <c r="AO1" s="4"/>
      <c r="AP1" s="4"/>
    </row>
    <row r="2" spans="1:42" ht="12" customHeight="1">
      <c r="A2" s="1"/>
      <c r="B2" s="128" t="s">
        <v>122</v>
      </c>
      <c r="C2" s="1"/>
      <c r="D2" s="1"/>
      <c r="E2" s="1"/>
      <c r="F2" s="2"/>
      <c r="G2" s="2"/>
      <c r="H2" s="1"/>
      <c r="I2" s="1"/>
      <c r="J2" s="163"/>
      <c r="K2" s="1"/>
      <c r="L2" s="1"/>
      <c r="M2" s="1"/>
      <c r="N2" s="1"/>
      <c r="O2" s="1"/>
      <c r="P2" s="1"/>
      <c r="Q2" s="1"/>
      <c r="R2" s="1"/>
      <c r="S2" s="2"/>
      <c r="T2" s="1"/>
      <c r="U2" s="2"/>
      <c r="V2" s="3"/>
      <c r="W2" s="3"/>
      <c r="X2" s="3"/>
      <c r="Y2" s="3"/>
      <c r="Z2" s="3"/>
      <c r="AA2" s="3"/>
      <c r="AB2" s="3"/>
      <c r="AC2" s="3"/>
      <c r="AD2" s="133"/>
      <c r="AE2" s="375" t="s">
        <v>6</v>
      </c>
      <c r="AF2" s="376"/>
      <c r="AG2" s="377"/>
      <c r="AH2" s="134">
        <v>1</v>
      </c>
      <c r="AI2" s="137">
        <v>4</v>
      </c>
      <c r="AJ2" s="137">
        <v>5</v>
      </c>
      <c r="AK2" s="137">
        <v>2</v>
      </c>
      <c r="AL2" s="137"/>
      <c r="AM2" s="137"/>
      <c r="AN2" s="137">
        <f>SUM(AH2:AK2)</f>
        <v>12</v>
      </c>
      <c r="AO2" s="4"/>
      <c r="AP2" s="4"/>
    </row>
    <row r="3" spans="1:42" ht="12" customHeight="1">
      <c r="A3" s="1"/>
      <c r="B3" s="128"/>
      <c r="C3" s="1"/>
      <c r="D3" s="1"/>
      <c r="E3" s="1"/>
      <c r="F3" s="2"/>
      <c r="G3" s="2"/>
      <c r="H3" s="1"/>
      <c r="I3" s="1"/>
      <c r="J3" s="163"/>
      <c r="K3" s="1"/>
      <c r="L3" s="1"/>
      <c r="M3" s="1"/>
      <c r="N3" s="1"/>
      <c r="O3" s="1"/>
      <c r="P3" s="1"/>
      <c r="Q3" s="1"/>
      <c r="R3" s="1"/>
      <c r="S3" s="2"/>
      <c r="T3" s="1"/>
      <c r="U3" s="2"/>
      <c r="V3" s="3"/>
      <c r="W3" s="3"/>
      <c r="X3" s="3"/>
      <c r="Y3" s="3"/>
      <c r="Z3" s="3"/>
      <c r="AA3" s="3"/>
      <c r="AB3" s="3"/>
      <c r="AC3" s="3"/>
      <c r="AD3" s="133"/>
      <c r="AE3" s="375" t="s">
        <v>7</v>
      </c>
      <c r="AF3" s="376"/>
      <c r="AG3" s="377"/>
      <c r="AH3" s="134">
        <v>1</v>
      </c>
      <c r="AI3" s="137">
        <v>4</v>
      </c>
      <c r="AJ3" s="137">
        <v>5</v>
      </c>
      <c r="AK3" s="137">
        <v>2</v>
      </c>
      <c r="AL3" s="137"/>
      <c r="AM3" s="137"/>
      <c r="AN3" s="137">
        <f>SUM(AH3:AK3)</f>
        <v>12</v>
      </c>
      <c r="AO3" s="4"/>
      <c r="AP3" s="4"/>
    </row>
    <row r="4" spans="1:42" ht="11.25" customHeight="1">
      <c r="A4" s="1"/>
      <c r="B4" s="128" t="s">
        <v>179</v>
      </c>
      <c r="C4" s="1"/>
      <c r="D4" s="1"/>
      <c r="E4" s="1"/>
      <c r="F4" s="2"/>
      <c r="G4" s="2"/>
      <c r="H4" s="9" t="s">
        <v>8</v>
      </c>
      <c r="I4" s="10"/>
      <c r="J4" s="164"/>
      <c r="K4" s="10"/>
      <c r="L4" s="10"/>
      <c r="M4" s="10"/>
      <c r="N4" s="1"/>
      <c r="O4" s="1"/>
      <c r="P4" s="1"/>
      <c r="Q4" s="1"/>
      <c r="R4" s="1"/>
      <c r="S4" s="2"/>
      <c r="T4" s="1"/>
      <c r="U4" s="2"/>
      <c r="V4" s="3"/>
      <c r="W4" s="3"/>
      <c r="X4" s="3"/>
      <c r="Y4" s="3"/>
      <c r="Z4" s="3"/>
      <c r="AA4" s="3"/>
      <c r="AB4" s="3"/>
      <c r="AC4" s="3"/>
      <c r="AD4" s="133"/>
      <c r="AE4" s="375" t="s">
        <v>9</v>
      </c>
      <c r="AF4" s="376"/>
      <c r="AG4" s="377"/>
      <c r="AH4" s="134">
        <v>9</v>
      </c>
      <c r="AI4" s="137">
        <v>33</v>
      </c>
      <c r="AJ4" s="137">
        <v>33</v>
      </c>
      <c r="AK4" s="137">
        <v>15</v>
      </c>
      <c r="AL4" s="137"/>
      <c r="AM4" s="137"/>
      <c r="AN4" s="137">
        <f>SUM(AH4:AK4)</f>
        <v>90</v>
      </c>
      <c r="AO4" s="4"/>
      <c r="AP4" s="4"/>
    </row>
    <row r="5" spans="1:42" ht="12.75" customHeight="1">
      <c r="A5" s="1"/>
      <c r="B5" s="128" t="s">
        <v>190</v>
      </c>
      <c r="C5" s="1"/>
      <c r="D5" s="1"/>
      <c r="E5" s="1"/>
      <c r="F5" s="2"/>
      <c r="G5" s="2"/>
      <c r="H5" s="10"/>
      <c r="I5" s="10"/>
      <c r="J5" s="164"/>
      <c r="K5" s="10"/>
      <c r="L5" s="10"/>
      <c r="M5" s="10"/>
      <c r="N5" s="1"/>
      <c r="O5" s="1"/>
      <c r="P5" s="1"/>
      <c r="Q5" s="1"/>
      <c r="R5" s="1"/>
      <c r="S5" s="2"/>
      <c r="T5" s="1"/>
      <c r="U5" s="2"/>
      <c r="V5" s="3"/>
      <c r="W5" s="3"/>
      <c r="X5" s="3"/>
      <c r="Y5" s="3"/>
      <c r="Z5" s="3"/>
      <c r="AA5" s="3"/>
      <c r="AB5" s="3"/>
      <c r="AC5" s="3"/>
      <c r="AD5" s="133"/>
      <c r="AE5" s="375" t="s">
        <v>10</v>
      </c>
      <c r="AF5" s="376"/>
      <c r="AG5" s="377"/>
      <c r="AH5" s="134"/>
      <c r="AI5" s="137">
        <v>107</v>
      </c>
      <c r="AJ5" s="137">
        <f>AJ7+AJ9</f>
        <v>179</v>
      </c>
      <c r="AK5" s="137">
        <v>78</v>
      </c>
      <c r="AL5" s="137"/>
      <c r="AM5" s="137"/>
      <c r="AN5" s="137">
        <f>SUM(AH5:AK5)</f>
        <v>364</v>
      </c>
      <c r="AO5" s="4"/>
      <c r="AP5" s="4"/>
    </row>
    <row r="6" spans="1:42" ht="12.75" customHeight="1">
      <c r="A6" s="1"/>
      <c r="B6" s="7"/>
      <c r="C6" s="1"/>
      <c r="D6" s="1"/>
      <c r="E6" s="1"/>
      <c r="F6" s="2"/>
      <c r="G6" s="2"/>
      <c r="H6" s="374" t="s">
        <v>189</v>
      </c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1"/>
      <c r="U6" s="2"/>
      <c r="V6" s="3"/>
      <c r="W6" s="3"/>
      <c r="X6" s="3"/>
      <c r="Y6" s="3"/>
      <c r="Z6" s="3"/>
      <c r="AA6" s="3"/>
      <c r="AB6" s="3"/>
      <c r="AC6" s="3"/>
      <c r="AD6" s="133"/>
      <c r="AE6" s="375" t="s">
        <v>11</v>
      </c>
      <c r="AF6" s="376"/>
      <c r="AG6" s="377"/>
      <c r="AH6" s="134"/>
      <c r="AI6" s="137"/>
      <c r="AJ6" s="137"/>
      <c r="AK6" s="137"/>
      <c r="AL6" s="137"/>
      <c r="AM6" s="137"/>
      <c r="AN6" s="136"/>
      <c r="AO6" s="4"/>
      <c r="AP6" s="4"/>
    </row>
    <row r="7" spans="1:42" ht="12" customHeight="1">
      <c r="A7" s="1"/>
      <c r="B7" s="1"/>
      <c r="C7" s="1"/>
      <c r="D7" s="1"/>
      <c r="E7" s="1"/>
      <c r="F7" s="2"/>
      <c r="G7" s="2"/>
      <c r="H7" s="11"/>
      <c r="I7" s="11"/>
      <c r="J7" s="165"/>
      <c r="K7" s="11"/>
      <c r="L7" s="11"/>
      <c r="M7" s="11"/>
      <c r="N7" s="1"/>
      <c r="O7" s="1"/>
      <c r="P7" s="1"/>
      <c r="Q7" s="1"/>
      <c r="R7" s="1"/>
      <c r="S7" s="2"/>
      <c r="T7" s="1"/>
      <c r="U7" s="2"/>
      <c r="V7" s="3"/>
      <c r="W7" s="3"/>
      <c r="X7" s="3"/>
      <c r="Y7" s="3"/>
      <c r="Z7" s="3"/>
      <c r="AA7" s="3"/>
      <c r="AB7" s="3"/>
      <c r="AC7" s="3"/>
      <c r="AD7" s="133"/>
      <c r="AE7" s="375" t="s">
        <v>12</v>
      </c>
      <c r="AF7" s="376"/>
      <c r="AG7" s="377"/>
      <c r="AH7" s="134"/>
      <c r="AI7" s="137">
        <v>107</v>
      </c>
      <c r="AJ7" s="137">
        <v>173</v>
      </c>
      <c r="AK7" s="137">
        <v>76</v>
      </c>
      <c r="AL7" s="137"/>
      <c r="AM7" s="137"/>
      <c r="AN7" s="137">
        <f>SUM(AH7:AK7)</f>
        <v>356</v>
      </c>
      <c r="AO7" s="4"/>
      <c r="AP7" s="4"/>
    </row>
    <row r="8" spans="1:42" ht="12" customHeight="1">
      <c r="A8" s="1"/>
      <c r="B8" s="1"/>
      <c r="C8" s="1"/>
      <c r="D8" s="1"/>
      <c r="E8" s="1"/>
      <c r="F8" s="2"/>
      <c r="G8" s="2"/>
      <c r="H8" s="123" t="s">
        <v>123</v>
      </c>
      <c r="I8" s="11"/>
      <c r="J8" s="165"/>
      <c r="K8" s="11"/>
      <c r="L8" s="11"/>
      <c r="M8" s="11"/>
      <c r="N8" s="1"/>
      <c r="O8" s="1"/>
      <c r="P8" s="1"/>
      <c r="Q8" s="1"/>
      <c r="R8" s="1"/>
      <c r="S8" s="2"/>
      <c r="T8" s="1"/>
      <c r="U8" s="2"/>
      <c r="V8" s="3"/>
      <c r="W8" s="3"/>
      <c r="X8" s="3"/>
      <c r="Y8" s="3"/>
      <c r="Z8" s="3"/>
      <c r="AA8" s="3"/>
      <c r="AB8" s="3"/>
      <c r="AC8" s="3"/>
      <c r="AD8" s="133"/>
      <c r="AE8" s="375" t="s">
        <v>13</v>
      </c>
      <c r="AF8" s="376"/>
      <c r="AG8" s="377"/>
      <c r="AH8" s="134"/>
      <c r="AI8" s="137"/>
      <c r="AJ8" s="137"/>
      <c r="AK8" s="137"/>
      <c r="AL8" s="137"/>
      <c r="AM8" s="137"/>
      <c r="AN8" s="137"/>
      <c r="AO8" s="4"/>
      <c r="AP8" s="4"/>
    </row>
    <row r="9" spans="1:42" ht="12" customHeight="1">
      <c r="A9" s="1"/>
      <c r="B9" s="1"/>
      <c r="C9" s="1"/>
      <c r="D9" s="1"/>
      <c r="E9" s="1"/>
      <c r="F9" s="2"/>
      <c r="G9" s="2"/>
      <c r="H9" s="123"/>
      <c r="I9" s="11"/>
      <c r="J9" s="165"/>
      <c r="K9" s="11"/>
      <c r="L9" s="11"/>
      <c r="M9" s="11"/>
      <c r="N9" s="1"/>
      <c r="O9" s="1"/>
      <c r="P9" s="1"/>
      <c r="Q9" s="1"/>
      <c r="R9" s="1"/>
      <c r="S9" s="2"/>
      <c r="T9" s="1"/>
      <c r="U9" s="2"/>
      <c r="V9" s="3"/>
      <c r="W9" s="3"/>
      <c r="X9" s="3"/>
      <c r="Y9" s="3"/>
      <c r="Z9" s="3"/>
      <c r="AA9" s="3"/>
      <c r="AB9" s="3"/>
      <c r="AC9" s="3"/>
      <c r="AD9" s="133"/>
      <c r="AE9" s="405" t="s">
        <v>14</v>
      </c>
      <c r="AF9" s="406"/>
      <c r="AG9" s="407"/>
      <c r="AH9" s="134"/>
      <c r="AI9" s="137"/>
      <c r="AJ9" s="136">
        <v>6</v>
      </c>
      <c r="AK9" s="136">
        <v>2</v>
      </c>
      <c r="AL9" s="136"/>
      <c r="AM9" s="136"/>
      <c r="AN9" s="137">
        <f>SUM(AE9:AK9)</f>
        <v>8</v>
      </c>
      <c r="AO9" s="4"/>
      <c r="AP9" s="4"/>
    </row>
    <row r="10" spans="1:42" s="22" customFormat="1" ht="12.75" customHeight="1">
      <c r="A10" s="12"/>
      <c r="B10" s="13"/>
      <c r="C10" s="12"/>
      <c r="D10" s="13"/>
      <c r="E10" s="13"/>
      <c r="F10" s="12"/>
      <c r="G10" s="12"/>
      <c r="H10" s="12"/>
      <c r="I10" s="12"/>
      <c r="J10" s="166"/>
      <c r="K10" s="12"/>
      <c r="L10" s="12"/>
      <c r="M10" s="12"/>
      <c r="N10" s="12"/>
      <c r="O10" s="12"/>
      <c r="P10" s="14"/>
      <c r="Q10" s="14"/>
      <c r="R10" s="14"/>
      <c r="S10" s="12"/>
      <c r="T10" s="15"/>
      <c r="U10" s="12"/>
      <c r="V10" s="16"/>
      <c r="W10" s="16"/>
      <c r="X10" s="16"/>
      <c r="Y10" s="16"/>
      <c r="Z10" s="17"/>
      <c r="AA10" s="17"/>
      <c r="AB10" s="17"/>
      <c r="AC10" s="17"/>
      <c r="AD10" s="17"/>
      <c r="AE10" s="18"/>
      <c r="AF10" s="18"/>
      <c r="AG10" s="18"/>
      <c r="AH10" s="129"/>
      <c r="AI10" s="19"/>
      <c r="AJ10" s="19"/>
      <c r="AK10" s="19"/>
      <c r="AL10" s="19"/>
      <c r="AM10" s="19"/>
      <c r="AN10" s="19"/>
      <c r="AO10" s="20"/>
      <c r="AP10" s="20"/>
    </row>
    <row r="11" spans="1:42" s="22" customFormat="1" ht="12.75" customHeight="1">
      <c r="A11" s="23" t="s">
        <v>15</v>
      </c>
      <c r="B11" s="386" t="s">
        <v>16</v>
      </c>
      <c r="C11" s="23" t="s">
        <v>17</v>
      </c>
      <c r="D11" s="389" t="s">
        <v>18</v>
      </c>
      <c r="E11" s="389" t="s">
        <v>19</v>
      </c>
      <c r="F11" s="23"/>
      <c r="G11" s="124"/>
      <c r="H11" s="124" t="s">
        <v>20</v>
      </c>
      <c r="I11" s="23" t="s">
        <v>21</v>
      </c>
      <c r="J11" s="167"/>
      <c r="K11" s="23"/>
      <c r="L11" s="391" t="s">
        <v>181</v>
      </c>
      <c r="M11" s="23" t="s">
        <v>22</v>
      </c>
      <c r="N11" s="394"/>
      <c r="O11" s="395"/>
      <c r="P11" s="416" t="s">
        <v>23</v>
      </c>
      <c r="Q11" s="417"/>
      <c r="R11" s="418"/>
      <c r="S11" s="411"/>
      <c r="T11" s="386" t="s">
        <v>192</v>
      </c>
      <c r="U11" s="378" t="s">
        <v>193</v>
      </c>
      <c r="V11" s="385" t="s">
        <v>194</v>
      </c>
      <c r="W11" s="385" t="s">
        <v>195</v>
      </c>
      <c r="X11" s="385" t="s">
        <v>196</v>
      </c>
      <c r="Y11" s="156"/>
      <c r="Z11" s="381"/>
      <c r="AA11" s="382"/>
      <c r="AB11" s="382"/>
      <c r="AC11" s="382"/>
      <c r="AD11" s="382"/>
      <c r="AE11" s="409"/>
      <c r="AF11" s="409"/>
      <c r="AG11" s="409"/>
      <c r="AH11" s="409"/>
      <c r="AI11" s="127"/>
      <c r="AJ11" s="398"/>
      <c r="AK11" s="160"/>
      <c r="AL11" s="161"/>
      <c r="AM11" s="400"/>
      <c r="AN11" s="402" t="s">
        <v>137</v>
      </c>
    </row>
    <row r="12" spans="1:42" s="22" customFormat="1" ht="17.25" customHeight="1">
      <c r="A12" s="24" t="s">
        <v>27</v>
      </c>
      <c r="B12" s="387"/>
      <c r="C12" s="24" t="s">
        <v>28</v>
      </c>
      <c r="D12" s="390"/>
      <c r="E12" s="390"/>
      <c r="F12" s="24" t="s">
        <v>29</v>
      </c>
      <c r="G12" s="125" t="s">
        <v>134</v>
      </c>
      <c r="H12" s="125" t="s">
        <v>30</v>
      </c>
      <c r="I12" s="24"/>
      <c r="J12" s="168" t="s">
        <v>135</v>
      </c>
      <c r="K12" s="24" t="s">
        <v>31</v>
      </c>
      <c r="L12" s="392"/>
      <c r="M12" s="24" t="s">
        <v>32</v>
      </c>
      <c r="N12" s="396"/>
      <c r="O12" s="397"/>
      <c r="P12" s="386" t="s">
        <v>33</v>
      </c>
      <c r="Q12" s="386" t="s">
        <v>34</v>
      </c>
      <c r="R12" s="386" t="s">
        <v>35</v>
      </c>
      <c r="S12" s="412"/>
      <c r="T12" s="413"/>
      <c r="U12" s="379"/>
      <c r="V12" s="385"/>
      <c r="W12" s="385"/>
      <c r="X12" s="385"/>
      <c r="Y12" s="157"/>
      <c r="Z12" s="383"/>
      <c r="AA12" s="384"/>
      <c r="AB12" s="384"/>
      <c r="AC12" s="384"/>
      <c r="AD12" s="384"/>
      <c r="AE12" s="409"/>
      <c r="AF12" s="409"/>
      <c r="AG12" s="409"/>
      <c r="AH12" s="409"/>
      <c r="AI12" s="398"/>
      <c r="AJ12" s="399"/>
      <c r="AK12" s="162"/>
      <c r="AL12" s="143"/>
      <c r="AM12" s="401"/>
      <c r="AN12" s="402"/>
    </row>
    <row r="13" spans="1:42" s="22" customFormat="1" ht="36.75" customHeight="1">
      <c r="A13" s="25"/>
      <c r="B13" s="388"/>
      <c r="C13" s="25"/>
      <c r="D13" s="390"/>
      <c r="E13" s="390"/>
      <c r="F13" s="25"/>
      <c r="G13" s="26"/>
      <c r="H13" s="26" t="s">
        <v>36</v>
      </c>
      <c r="I13" s="25"/>
      <c r="J13" s="169"/>
      <c r="K13" s="25"/>
      <c r="L13" s="393"/>
      <c r="M13" s="25" t="s">
        <v>37</v>
      </c>
      <c r="N13" s="25">
        <v>18</v>
      </c>
      <c r="O13" s="184" t="s">
        <v>201</v>
      </c>
      <c r="P13" s="415"/>
      <c r="Q13" s="415"/>
      <c r="R13" s="415"/>
      <c r="S13" s="173" t="s">
        <v>191</v>
      </c>
      <c r="T13" s="414"/>
      <c r="U13" s="379"/>
      <c r="V13" s="385"/>
      <c r="W13" s="385"/>
      <c r="X13" s="385"/>
      <c r="Y13" s="183" t="s">
        <v>198</v>
      </c>
      <c r="Z13" s="177" t="s">
        <v>197</v>
      </c>
      <c r="AA13" s="380"/>
      <c r="AB13" s="380"/>
      <c r="AC13" s="380"/>
      <c r="AD13" s="380"/>
      <c r="AE13" s="158"/>
      <c r="AF13" s="159"/>
      <c r="AG13" s="403"/>
      <c r="AH13" s="404"/>
      <c r="AI13" s="408"/>
      <c r="AJ13" s="399"/>
      <c r="AK13" s="162"/>
      <c r="AL13" s="143"/>
      <c r="AM13" s="401"/>
      <c r="AN13" s="402"/>
    </row>
    <row r="14" spans="1:42" s="35" customFormat="1" ht="16.5" customHeight="1">
      <c r="A14" s="27">
        <v>1</v>
      </c>
      <c r="B14" s="171" t="s">
        <v>41</v>
      </c>
      <c r="C14" s="28" t="s">
        <v>42</v>
      </c>
      <c r="D14" s="28" t="s">
        <v>39</v>
      </c>
      <c r="E14" s="28" t="s">
        <v>43</v>
      </c>
      <c r="F14" s="29">
        <v>9</v>
      </c>
      <c r="G14" s="29" t="s">
        <v>112</v>
      </c>
      <c r="H14" s="28" t="s">
        <v>144</v>
      </c>
      <c r="I14" s="28" t="s">
        <v>40</v>
      </c>
      <c r="J14" s="145">
        <f t="shared" ref="J14:J32" si="0">(P14+Q14+R14)/N14</f>
        <v>0.5</v>
      </c>
      <c r="K14" s="28">
        <v>17697</v>
      </c>
      <c r="L14" s="28">
        <v>4.7</v>
      </c>
      <c r="M14" s="28">
        <f t="shared" ref="M14:M18" si="1">K14*L14</f>
        <v>83175.900000000009</v>
      </c>
      <c r="N14" s="28">
        <v>18</v>
      </c>
      <c r="O14" s="28">
        <v>9</v>
      </c>
      <c r="P14" s="28"/>
      <c r="Q14" s="28">
        <v>9</v>
      </c>
      <c r="R14" s="28"/>
      <c r="S14" s="174">
        <v>7</v>
      </c>
      <c r="T14" s="31"/>
      <c r="U14" s="174">
        <f>M14*AA14*AB14/N14*S14</f>
        <v>12129.818750000002</v>
      </c>
      <c r="V14" s="28"/>
      <c r="W14" s="28"/>
      <c r="X14" s="31"/>
      <c r="Y14" s="31"/>
      <c r="Z14" s="132"/>
      <c r="AA14" s="178">
        <v>1.25</v>
      </c>
      <c r="AB14" s="179">
        <v>0.3</v>
      </c>
      <c r="AC14" s="179">
        <v>0.35</v>
      </c>
      <c r="AD14" s="179">
        <v>0.4</v>
      </c>
      <c r="AE14" s="144">
        <v>76.2</v>
      </c>
      <c r="AF14" s="30"/>
      <c r="AG14" s="30"/>
      <c r="AH14" s="30"/>
      <c r="AI14" s="31"/>
      <c r="AJ14" s="33"/>
      <c r="AK14" s="31"/>
      <c r="AL14" s="30"/>
      <c r="AM14" s="30"/>
      <c r="AN14" s="34">
        <f>U14+V14+W14+X14+Y14+Z14</f>
        <v>12129.818750000002</v>
      </c>
    </row>
    <row r="15" spans="1:42" s="35" customFormat="1" ht="17.25" customHeight="1">
      <c r="A15" s="27">
        <v>2</v>
      </c>
      <c r="B15" s="171" t="s">
        <v>44</v>
      </c>
      <c r="C15" s="28" t="s">
        <v>45</v>
      </c>
      <c r="D15" s="28" t="s">
        <v>39</v>
      </c>
      <c r="E15" s="28" t="s">
        <v>46</v>
      </c>
      <c r="F15" s="29">
        <v>9</v>
      </c>
      <c r="G15" s="29" t="s">
        <v>113</v>
      </c>
      <c r="H15" s="28" t="s">
        <v>145</v>
      </c>
      <c r="I15" s="28" t="s">
        <v>47</v>
      </c>
      <c r="J15" s="145">
        <f t="shared" si="0"/>
        <v>0.5</v>
      </c>
      <c r="K15" s="28">
        <v>17697</v>
      </c>
      <c r="L15" s="28">
        <v>4.16</v>
      </c>
      <c r="M15" s="28">
        <f t="shared" si="1"/>
        <v>73619.520000000004</v>
      </c>
      <c r="N15" s="28">
        <v>18</v>
      </c>
      <c r="O15" s="28">
        <v>9</v>
      </c>
      <c r="P15" s="28"/>
      <c r="Q15" s="28">
        <v>7</v>
      </c>
      <c r="R15" s="28">
        <v>2</v>
      </c>
      <c r="S15" s="174">
        <v>6</v>
      </c>
      <c r="T15" s="31"/>
      <c r="U15" s="174">
        <f t="shared" ref="U15:U32" si="2">M15*AA15*AB15/N15*S15</f>
        <v>9202.4400000000023</v>
      </c>
      <c r="V15" s="28"/>
      <c r="W15" s="28"/>
      <c r="X15" s="31"/>
      <c r="Y15" s="31">
        <f>K15*200%</f>
        <v>35394</v>
      </c>
      <c r="Z15" s="132"/>
      <c r="AA15" s="178">
        <v>1.25</v>
      </c>
      <c r="AB15" s="179">
        <v>0.3</v>
      </c>
      <c r="AC15" s="179">
        <v>0.35</v>
      </c>
      <c r="AD15" s="179">
        <v>0.4</v>
      </c>
      <c r="AE15" s="144">
        <v>76.2</v>
      </c>
      <c r="AF15" s="32"/>
      <c r="AG15" s="30"/>
      <c r="AH15" s="30"/>
      <c r="AI15" s="31"/>
      <c r="AJ15" s="33"/>
      <c r="AK15" s="31"/>
      <c r="AL15" s="30"/>
      <c r="AM15" s="37"/>
      <c r="AN15" s="34">
        <f t="shared" ref="AN15:AN32" si="3">U15+V15+W15+X15+Y15+Z15</f>
        <v>44596.44</v>
      </c>
    </row>
    <row r="16" spans="1:42" s="35" customFormat="1" ht="18" customHeight="1">
      <c r="A16" s="27">
        <v>3</v>
      </c>
      <c r="B16" s="171" t="s">
        <v>49</v>
      </c>
      <c r="C16" s="28" t="s">
        <v>138</v>
      </c>
      <c r="D16" s="28" t="s">
        <v>39</v>
      </c>
      <c r="E16" s="28" t="s">
        <v>50</v>
      </c>
      <c r="F16" s="29">
        <v>9</v>
      </c>
      <c r="G16" s="29" t="s">
        <v>115</v>
      </c>
      <c r="H16" s="28" t="s">
        <v>146</v>
      </c>
      <c r="I16" s="141" t="s">
        <v>177</v>
      </c>
      <c r="J16" s="145">
        <f t="shared" si="0"/>
        <v>0.66666666666666663</v>
      </c>
      <c r="K16" s="28">
        <v>17697</v>
      </c>
      <c r="L16" s="28">
        <v>3.73</v>
      </c>
      <c r="M16" s="28">
        <f t="shared" si="1"/>
        <v>66009.81</v>
      </c>
      <c r="N16" s="28">
        <v>18</v>
      </c>
      <c r="O16" s="171">
        <f t="shared" ref="O16:O31" si="4">P16+Q16+R16</f>
        <v>12</v>
      </c>
      <c r="P16" s="28"/>
      <c r="Q16" s="28">
        <v>10</v>
      </c>
      <c r="R16" s="28">
        <v>2</v>
      </c>
      <c r="S16" s="174">
        <v>11</v>
      </c>
      <c r="T16" s="31"/>
      <c r="U16" s="174">
        <f t="shared" si="2"/>
        <v>15127.248125</v>
      </c>
      <c r="V16" s="182">
        <f>M16*AB16/N16*O16</f>
        <v>13201.962</v>
      </c>
      <c r="W16" s="28"/>
      <c r="X16" s="31"/>
      <c r="Y16" s="31"/>
      <c r="Z16" s="132"/>
      <c r="AA16" s="178">
        <v>1.25</v>
      </c>
      <c r="AB16" s="179">
        <v>0.3</v>
      </c>
      <c r="AC16" s="179">
        <v>0.35</v>
      </c>
      <c r="AD16" s="179">
        <v>0.4</v>
      </c>
      <c r="AE16" s="144">
        <v>76.2</v>
      </c>
      <c r="AF16" s="30"/>
      <c r="AG16" s="30"/>
      <c r="AH16" s="30"/>
      <c r="AI16" s="31"/>
      <c r="AJ16" s="33"/>
      <c r="AK16" s="31"/>
      <c r="AL16" s="30"/>
      <c r="AM16" s="38"/>
      <c r="AN16" s="34">
        <f t="shared" si="3"/>
        <v>28329.210124999998</v>
      </c>
    </row>
    <row r="17" spans="1:40" s="35" customFormat="1" ht="17.25" customHeight="1">
      <c r="A17" s="27">
        <v>4</v>
      </c>
      <c r="B17" s="171" t="s">
        <v>76</v>
      </c>
      <c r="C17" s="28" t="s">
        <v>148</v>
      </c>
      <c r="D17" s="28" t="s">
        <v>39</v>
      </c>
      <c r="E17" s="28" t="s">
        <v>50</v>
      </c>
      <c r="F17" s="29">
        <v>9</v>
      </c>
      <c r="G17" s="29" t="s">
        <v>115</v>
      </c>
      <c r="H17" s="28" t="s">
        <v>147</v>
      </c>
      <c r="I17" s="141" t="s">
        <v>177</v>
      </c>
      <c r="J17" s="145">
        <f t="shared" si="0"/>
        <v>0.88888888888888884</v>
      </c>
      <c r="K17" s="28">
        <v>17697</v>
      </c>
      <c r="L17" s="28">
        <v>3.79</v>
      </c>
      <c r="M17" s="28">
        <f t="shared" si="1"/>
        <v>67071.63</v>
      </c>
      <c r="N17" s="28">
        <v>18</v>
      </c>
      <c r="O17" s="171">
        <f t="shared" si="4"/>
        <v>16</v>
      </c>
      <c r="P17" s="28">
        <v>4</v>
      </c>
      <c r="Q17" s="28">
        <v>10</v>
      </c>
      <c r="R17" s="31">
        <v>2</v>
      </c>
      <c r="S17" s="174">
        <v>12</v>
      </c>
      <c r="T17" s="31"/>
      <c r="U17" s="174">
        <f t="shared" si="2"/>
        <v>16767.907500000001</v>
      </c>
      <c r="V17" s="182">
        <f>M17*AB17/N17*O17</f>
        <v>17885.768</v>
      </c>
      <c r="W17" s="28"/>
      <c r="X17" s="31"/>
      <c r="Y17" s="31"/>
      <c r="Z17" s="132"/>
      <c r="AA17" s="178">
        <v>1.25</v>
      </c>
      <c r="AB17" s="179">
        <v>0.3</v>
      </c>
      <c r="AC17" s="179">
        <v>0.35</v>
      </c>
      <c r="AD17" s="179">
        <v>0.4</v>
      </c>
      <c r="AE17" s="144">
        <v>76.2</v>
      </c>
      <c r="AF17" s="30"/>
      <c r="AG17" s="31"/>
      <c r="AH17" s="30"/>
      <c r="AI17" s="31"/>
      <c r="AJ17" s="33"/>
      <c r="AK17" s="31"/>
      <c r="AL17" s="30"/>
      <c r="AM17" s="38"/>
      <c r="AN17" s="34">
        <f t="shared" si="3"/>
        <v>34653.675499999998</v>
      </c>
    </row>
    <row r="18" spans="1:40" s="35" customFormat="1" ht="17.25" customHeight="1">
      <c r="A18" s="27">
        <v>5</v>
      </c>
      <c r="B18" s="171" t="s">
        <v>180</v>
      </c>
      <c r="C18" s="28" t="s">
        <v>54</v>
      </c>
      <c r="D18" s="28" t="s">
        <v>39</v>
      </c>
      <c r="E18" s="28" t="s">
        <v>55</v>
      </c>
      <c r="F18" s="29">
        <v>9</v>
      </c>
      <c r="G18" s="29" t="s">
        <v>115</v>
      </c>
      <c r="H18" s="28" t="s">
        <v>150</v>
      </c>
      <c r="I18" s="28" t="s">
        <v>48</v>
      </c>
      <c r="J18" s="145">
        <f t="shared" si="0"/>
        <v>1.0555555555555556</v>
      </c>
      <c r="K18" s="28">
        <v>17697</v>
      </c>
      <c r="L18" s="28">
        <v>3.99</v>
      </c>
      <c r="M18" s="28">
        <f t="shared" si="1"/>
        <v>70611.03</v>
      </c>
      <c r="N18" s="28">
        <v>18</v>
      </c>
      <c r="O18" s="28">
        <v>19</v>
      </c>
      <c r="P18" s="28"/>
      <c r="Q18" s="28">
        <v>14</v>
      </c>
      <c r="R18" s="28">
        <v>5</v>
      </c>
      <c r="S18" s="174">
        <v>17</v>
      </c>
      <c r="T18" s="31"/>
      <c r="U18" s="174">
        <f t="shared" si="2"/>
        <v>25008.073124999999</v>
      </c>
      <c r="V18" s="31"/>
      <c r="W18" s="28"/>
      <c r="X18" s="31"/>
      <c r="Y18" s="31"/>
      <c r="Z18" s="132"/>
      <c r="AA18" s="178">
        <v>1.25</v>
      </c>
      <c r="AB18" s="179">
        <v>0.3</v>
      </c>
      <c r="AC18" s="179">
        <v>0.35</v>
      </c>
      <c r="AD18" s="179">
        <v>0.4</v>
      </c>
      <c r="AE18" s="144">
        <v>76.2</v>
      </c>
      <c r="AF18" s="30"/>
      <c r="AG18" s="36"/>
      <c r="AH18" s="30"/>
      <c r="AI18" s="31"/>
      <c r="AJ18" s="33"/>
      <c r="AK18" s="31"/>
      <c r="AL18" s="30"/>
      <c r="AM18" s="38"/>
      <c r="AN18" s="34">
        <f t="shared" si="3"/>
        <v>25008.073124999999</v>
      </c>
    </row>
    <row r="19" spans="1:40" s="35" customFormat="1" ht="15.75" customHeight="1">
      <c r="A19" s="27">
        <v>6</v>
      </c>
      <c r="B19" s="171" t="s">
        <v>149</v>
      </c>
      <c r="C19" s="28" t="s">
        <v>42</v>
      </c>
      <c r="D19" s="28" t="s">
        <v>39</v>
      </c>
      <c r="E19" s="28" t="s">
        <v>77</v>
      </c>
      <c r="F19" s="29">
        <v>9</v>
      </c>
      <c r="G19" s="29" t="s">
        <v>115</v>
      </c>
      <c r="H19" s="28" t="s">
        <v>143</v>
      </c>
      <c r="I19" s="28" t="s">
        <v>48</v>
      </c>
      <c r="J19" s="145">
        <f t="shared" si="0"/>
        <v>1.2777777777777777</v>
      </c>
      <c r="K19" s="28">
        <v>17697</v>
      </c>
      <c r="L19" s="28">
        <v>3.92</v>
      </c>
      <c r="M19" s="28">
        <f>K19*L19</f>
        <v>69372.240000000005</v>
      </c>
      <c r="N19" s="28">
        <v>18</v>
      </c>
      <c r="O19" s="28">
        <v>23</v>
      </c>
      <c r="P19" s="28"/>
      <c r="Q19" s="28">
        <v>15</v>
      </c>
      <c r="R19" s="28">
        <v>8</v>
      </c>
      <c r="S19" s="174">
        <v>5</v>
      </c>
      <c r="T19" s="31"/>
      <c r="U19" s="174">
        <f t="shared" si="2"/>
        <v>7226.2750000000005</v>
      </c>
      <c r="V19" s="31"/>
      <c r="W19" s="28"/>
      <c r="X19" s="31"/>
      <c r="Y19" s="31"/>
      <c r="Z19" s="132"/>
      <c r="AA19" s="178">
        <v>1.25</v>
      </c>
      <c r="AB19" s="179">
        <v>0.3</v>
      </c>
      <c r="AC19" s="179">
        <v>0.35</v>
      </c>
      <c r="AD19" s="179">
        <v>0.4</v>
      </c>
      <c r="AE19" s="144">
        <v>76.2</v>
      </c>
      <c r="AF19" s="36"/>
      <c r="AH19" s="32"/>
      <c r="AI19" s="31"/>
      <c r="AJ19" s="36"/>
      <c r="AK19" s="31"/>
      <c r="AL19" s="30"/>
      <c r="AM19" s="38"/>
      <c r="AN19" s="34">
        <f t="shared" si="3"/>
        <v>7226.2750000000005</v>
      </c>
    </row>
    <row r="20" spans="1:40" s="35" customFormat="1" ht="15.75" customHeight="1">
      <c r="A20" s="27"/>
      <c r="B20" s="171" t="s">
        <v>149</v>
      </c>
      <c r="C20" s="28" t="s">
        <v>199</v>
      </c>
      <c r="D20" s="28" t="s">
        <v>39</v>
      </c>
      <c r="E20" s="28" t="s">
        <v>77</v>
      </c>
      <c r="F20" s="29">
        <v>10</v>
      </c>
      <c r="G20" s="29" t="s">
        <v>114</v>
      </c>
      <c r="H20" s="28" t="s">
        <v>200</v>
      </c>
      <c r="I20" s="28" t="s">
        <v>53</v>
      </c>
      <c r="J20" s="145"/>
      <c r="K20" s="28">
        <v>17697</v>
      </c>
      <c r="L20" s="28">
        <v>3.51</v>
      </c>
      <c r="M20" s="28">
        <f>K20*L20</f>
        <v>62116.469999999994</v>
      </c>
      <c r="N20" s="28">
        <v>18</v>
      </c>
      <c r="O20" s="28"/>
      <c r="P20" s="28"/>
      <c r="Q20" s="28"/>
      <c r="R20" s="28"/>
      <c r="S20" s="174"/>
      <c r="T20" s="31">
        <v>96</v>
      </c>
      <c r="U20" s="174"/>
      <c r="V20" s="31"/>
      <c r="W20" s="28"/>
      <c r="X20" s="31"/>
      <c r="Y20" s="31"/>
      <c r="Z20" s="142">
        <f>M20/AE20*T20</f>
        <v>78256.970078740138</v>
      </c>
      <c r="AA20" s="178">
        <v>2.25</v>
      </c>
      <c r="AB20" s="179">
        <v>0.3</v>
      </c>
      <c r="AC20" s="179">
        <v>0.35</v>
      </c>
      <c r="AD20" s="179">
        <v>0.4</v>
      </c>
      <c r="AE20" s="144">
        <v>76.2</v>
      </c>
      <c r="AF20" s="36"/>
      <c r="AH20" s="32"/>
      <c r="AI20" s="31"/>
      <c r="AJ20" s="36"/>
      <c r="AK20" s="31"/>
      <c r="AL20" s="30"/>
      <c r="AM20" s="38"/>
      <c r="AN20" s="34">
        <f t="shared" si="3"/>
        <v>78256.970078740138</v>
      </c>
    </row>
    <row r="21" spans="1:40" s="35" customFormat="1" ht="16.5" customHeight="1">
      <c r="A21" s="27">
        <v>7</v>
      </c>
      <c r="B21" s="171" t="s">
        <v>160</v>
      </c>
      <c r="C21" s="28" t="s">
        <v>57</v>
      </c>
      <c r="D21" s="28" t="s">
        <v>39</v>
      </c>
      <c r="E21" s="28" t="s">
        <v>55</v>
      </c>
      <c r="F21" s="29">
        <v>9</v>
      </c>
      <c r="G21" s="29" t="s">
        <v>113</v>
      </c>
      <c r="H21" s="138" t="s">
        <v>151</v>
      </c>
      <c r="I21" s="28" t="s">
        <v>47</v>
      </c>
      <c r="J21" s="145">
        <f t="shared" si="0"/>
        <v>1.0555555555555556</v>
      </c>
      <c r="K21" s="28">
        <v>17697</v>
      </c>
      <c r="L21" s="28">
        <v>4.0199999999999996</v>
      </c>
      <c r="M21" s="28">
        <f t="shared" ref="M21:M24" si="5">K21*L21</f>
        <v>71141.939999999988</v>
      </c>
      <c r="N21" s="28">
        <v>18</v>
      </c>
      <c r="O21" s="28"/>
      <c r="P21" s="28"/>
      <c r="Q21" s="31">
        <v>14</v>
      </c>
      <c r="R21" s="28">
        <v>5</v>
      </c>
      <c r="S21" s="174">
        <v>10</v>
      </c>
      <c r="T21" s="31"/>
      <c r="U21" s="174">
        <f t="shared" si="2"/>
        <v>14821.237499999997</v>
      </c>
      <c r="V21" s="28"/>
      <c r="W21" s="31"/>
      <c r="X21" s="31"/>
      <c r="Y21" s="31"/>
      <c r="Z21" s="132"/>
      <c r="AA21" s="178">
        <v>1.25</v>
      </c>
      <c r="AB21" s="179">
        <v>0.3</v>
      </c>
      <c r="AC21" s="179">
        <v>0.35</v>
      </c>
      <c r="AD21" s="179">
        <v>0.4</v>
      </c>
      <c r="AE21" s="144">
        <v>76.2</v>
      </c>
      <c r="AF21" s="31"/>
      <c r="AG21" s="31"/>
      <c r="AH21" s="30"/>
      <c r="AI21" s="31"/>
      <c r="AJ21" s="36"/>
      <c r="AK21" s="31"/>
      <c r="AL21" s="30"/>
      <c r="AM21" s="38"/>
      <c r="AN21" s="34">
        <f t="shared" si="3"/>
        <v>14821.237499999997</v>
      </c>
    </row>
    <row r="22" spans="1:40" s="35" customFormat="1" ht="14.25" customHeight="1">
      <c r="A22" s="27">
        <v>8</v>
      </c>
      <c r="B22" s="171" t="s">
        <v>58</v>
      </c>
      <c r="C22" s="28" t="s">
        <v>171</v>
      </c>
      <c r="D22" s="28" t="s">
        <v>39</v>
      </c>
      <c r="E22" s="28" t="s">
        <v>170</v>
      </c>
      <c r="F22" s="29">
        <v>11</v>
      </c>
      <c r="G22" s="29" t="s">
        <v>114</v>
      </c>
      <c r="H22" s="28" t="s">
        <v>152</v>
      </c>
      <c r="I22" s="28" t="s">
        <v>53</v>
      </c>
      <c r="J22" s="145">
        <f t="shared" si="0"/>
        <v>0.66666666666666663</v>
      </c>
      <c r="K22" s="28">
        <v>17697</v>
      </c>
      <c r="L22" s="28">
        <v>3.72</v>
      </c>
      <c r="M22" s="28">
        <f t="shared" si="5"/>
        <v>65832.84</v>
      </c>
      <c r="N22" s="28">
        <v>18</v>
      </c>
      <c r="O22" s="28"/>
      <c r="P22" s="28">
        <v>12</v>
      </c>
      <c r="Q22" s="28"/>
      <c r="R22" s="28"/>
      <c r="S22" s="174">
        <v>11</v>
      </c>
      <c r="T22" s="31"/>
      <c r="U22" s="174">
        <f t="shared" si="2"/>
        <v>15086.692499999997</v>
      </c>
      <c r="V22" s="28"/>
      <c r="W22" s="28"/>
      <c r="X22" s="31"/>
      <c r="Y22" s="31"/>
      <c r="Z22" s="30"/>
      <c r="AA22" s="178">
        <v>1.25</v>
      </c>
      <c r="AB22" s="179">
        <v>0.3</v>
      </c>
      <c r="AC22" s="179">
        <v>0.35</v>
      </c>
      <c r="AD22" s="179">
        <v>0.4</v>
      </c>
      <c r="AE22" s="144">
        <v>76.2</v>
      </c>
      <c r="AF22" s="32"/>
      <c r="AG22" s="30"/>
      <c r="AH22" s="130"/>
      <c r="AI22" s="31"/>
      <c r="AJ22" s="36"/>
      <c r="AK22" s="31"/>
      <c r="AL22" s="30"/>
      <c r="AM22" s="38"/>
      <c r="AN22" s="34">
        <f t="shared" si="3"/>
        <v>15086.692499999997</v>
      </c>
    </row>
    <row r="23" spans="1:40" s="35" customFormat="1" ht="18.75" customHeight="1">
      <c r="A23" s="27">
        <v>9</v>
      </c>
      <c r="B23" s="171" t="s">
        <v>60</v>
      </c>
      <c r="C23" s="28" t="s">
        <v>163</v>
      </c>
      <c r="D23" s="28" t="s">
        <v>39</v>
      </c>
      <c r="E23" s="28" t="s">
        <v>50</v>
      </c>
      <c r="F23" s="29"/>
      <c r="G23" s="29" t="s">
        <v>115</v>
      </c>
      <c r="H23" s="138" t="s">
        <v>153</v>
      </c>
      <c r="I23" s="141" t="s">
        <v>177</v>
      </c>
      <c r="J23" s="145">
        <f t="shared" si="0"/>
        <v>0.83333333333333337</v>
      </c>
      <c r="K23" s="28">
        <v>17697</v>
      </c>
      <c r="L23" s="28">
        <v>4.0599999999999996</v>
      </c>
      <c r="M23" s="28">
        <f t="shared" si="5"/>
        <v>71849.819999999992</v>
      </c>
      <c r="N23" s="28">
        <v>18</v>
      </c>
      <c r="O23" s="171">
        <f t="shared" si="4"/>
        <v>15</v>
      </c>
      <c r="P23" s="28">
        <v>1</v>
      </c>
      <c r="Q23" s="28">
        <v>12</v>
      </c>
      <c r="R23" s="28">
        <v>2</v>
      </c>
      <c r="S23" s="174">
        <v>9</v>
      </c>
      <c r="T23" s="31"/>
      <c r="U23" s="174">
        <f t="shared" si="2"/>
        <v>13471.841249999999</v>
      </c>
      <c r="V23" s="182">
        <f>M23*AB23/N23*O23</f>
        <v>17962.454999999998</v>
      </c>
      <c r="W23" s="28"/>
      <c r="X23" s="31"/>
      <c r="Y23" s="31"/>
      <c r="Z23" s="30"/>
      <c r="AA23" s="178">
        <v>1.25</v>
      </c>
      <c r="AB23" s="179">
        <v>0.3</v>
      </c>
      <c r="AC23" s="179">
        <v>0.35</v>
      </c>
      <c r="AD23" s="179">
        <v>0.4</v>
      </c>
      <c r="AE23" s="144">
        <v>76.2</v>
      </c>
      <c r="AF23" s="32"/>
      <c r="AG23" s="30"/>
      <c r="AH23" s="130"/>
      <c r="AI23" s="31"/>
      <c r="AJ23" s="33"/>
      <c r="AK23" s="31"/>
      <c r="AL23" s="30"/>
      <c r="AM23" s="122"/>
      <c r="AN23" s="34">
        <f t="shared" si="3"/>
        <v>31434.296249999999</v>
      </c>
    </row>
    <row r="24" spans="1:40" s="35" customFormat="1" ht="18.75" customHeight="1">
      <c r="A24" s="27">
        <v>10</v>
      </c>
      <c r="B24" s="171" t="s">
        <v>61</v>
      </c>
      <c r="C24" s="28" t="s">
        <v>62</v>
      </c>
      <c r="D24" s="28" t="s">
        <v>39</v>
      </c>
      <c r="E24" s="28" t="s">
        <v>63</v>
      </c>
      <c r="F24" s="29">
        <v>9</v>
      </c>
      <c r="G24" s="29" t="s">
        <v>113</v>
      </c>
      <c r="H24" s="138" t="s">
        <v>154</v>
      </c>
      <c r="I24" s="28" t="s">
        <v>47</v>
      </c>
      <c r="J24" s="145">
        <f t="shared" si="0"/>
        <v>1.6111111111111112</v>
      </c>
      <c r="K24" s="28">
        <v>17697</v>
      </c>
      <c r="L24" s="28">
        <v>4.16</v>
      </c>
      <c r="M24" s="28">
        <f t="shared" si="5"/>
        <v>73619.520000000004</v>
      </c>
      <c r="N24" s="28">
        <v>18</v>
      </c>
      <c r="O24" s="28"/>
      <c r="P24" s="28">
        <v>7</v>
      </c>
      <c r="Q24" s="28">
        <v>14</v>
      </c>
      <c r="R24" s="28">
        <v>8</v>
      </c>
      <c r="S24" s="174">
        <v>18</v>
      </c>
      <c r="T24" s="31"/>
      <c r="U24" s="174">
        <f t="shared" si="2"/>
        <v>27607.320000000003</v>
      </c>
      <c r="V24" s="28"/>
      <c r="W24" s="28"/>
      <c r="X24" s="31"/>
      <c r="Y24" s="31"/>
      <c r="Z24" s="132"/>
      <c r="AA24" s="178">
        <v>1.25</v>
      </c>
      <c r="AB24" s="179">
        <v>0.3</v>
      </c>
      <c r="AC24" s="179">
        <v>0.35</v>
      </c>
      <c r="AD24" s="179">
        <v>0.4</v>
      </c>
      <c r="AE24" s="144">
        <v>76.2</v>
      </c>
      <c r="AF24" s="30"/>
      <c r="AG24" s="32"/>
      <c r="AH24" s="30"/>
      <c r="AI24" s="142"/>
      <c r="AJ24" s="36"/>
      <c r="AK24" s="31"/>
      <c r="AL24" s="131"/>
      <c r="AM24" s="30"/>
      <c r="AN24" s="34">
        <f t="shared" si="3"/>
        <v>27607.320000000003</v>
      </c>
    </row>
    <row r="25" spans="1:40" s="35" customFormat="1" ht="15.75" customHeight="1">
      <c r="A25" s="27">
        <v>11</v>
      </c>
      <c r="B25" s="171" t="s">
        <v>64</v>
      </c>
      <c r="C25" s="28" t="s">
        <v>161</v>
      </c>
      <c r="D25" s="28" t="s">
        <v>39</v>
      </c>
      <c r="E25" s="28" t="s">
        <v>56</v>
      </c>
      <c r="F25" s="29">
        <v>9</v>
      </c>
      <c r="G25" s="29" t="s">
        <v>112</v>
      </c>
      <c r="H25" s="138" t="s">
        <v>155</v>
      </c>
      <c r="I25" s="28" t="s">
        <v>39</v>
      </c>
      <c r="J25" s="145">
        <f t="shared" si="0"/>
        <v>1.0555555555555556</v>
      </c>
      <c r="K25" s="28">
        <v>17697</v>
      </c>
      <c r="L25" s="28">
        <v>4.7</v>
      </c>
      <c r="M25" s="28">
        <f>K25*L25</f>
        <v>83175.900000000009</v>
      </c>
      <c r="N25" s="28">
        <v>18</v>
      </c>
      <c r="O25" s="28"/>
      <c r="P25" s="28">
        <v>19</v>
      </c>
      <c r="Q25" s="28"/>
      <c r="R25" s="28"/>
      <c r="S25" s="174">
        <v>15</v>
      </c>
      <c r="T25" s="31"/>
      <c r="U25" s="174">
        <f t="shared" si="2"/>
        <v>25992.468750000004</v>
      </c>
      <c r="V25" s="28"/>
      <c r="W25" s="28"/>
      <c r="X25" s="31"/>
      <c r="Y25" s="31"/>
      <c r="Z25" s="132"/>
      <c r="AA25" s="178">
        <v>1.25</v>
      </c>
      <c r="AB25" s="179">
        <v>0.3</v>
      </c>
      <c r="AC25" s="179">
        <v>0.35</v>
      </c>
      <c r="AD25" s="179">
        <v>0.4</v>
      </c>
      <c r="AE25" s="144">
        <v>76.2</v>
      </c>
      <c r="AF25" s="30"/>
      <c r="AG25" s="30"/>
      <c r="AH25" s="30"/>
      <c r="AI25" s="31"/>
      <c r="AJ25" s="36"/>
      <c r="AK25" s="31"/>
      <c r="AL25" s="30"/>
      <c r="AM25" s="38"/>
      <c r="AN25" s="34">
        <f t="shared" si="3"/>
        <v>25992.468750000004</v>
      </c>
    </row>
    <row r="26" spans="1:40" s="35" customFormat="1" ht="16.5" customHeight="1">
      <c r="A26" s="27">
        <v>12</v>
      </c>
      <c r="B26" s="171" t="s">
        <v>65</v>
      </c>
      <c r="C26" s="28" t="s">
        <v>162</v>
      </c>
      <c r="D26" s="28" t="s">
        <v>39</v>
      </c>
      <c r="E26" s="28" t="s">
        <v>56</v>
      </c>
      <c r="F26" s="29">
        <v>9</v>
      </c>
      <c r="G26" s="29" t="s">
        <v>113</v>
      </c>
      <c r="H26" s="138" t="s">
        <v>156</v>
      </c>
      <c r="I26" s="28" t="s">
        <v>47</v>
      </c>
      <c r="J26" s="145">
        <f t="shared" si="0"/>
        <v>1.0555555555555556</v>
      </c>
      <c r="K26" s="28">
        <v>17697</v>
      </c>
      <c r="L26" s="28">
        <v>4.3</v>
      </c>
      <c r="M26" s="28">
        <f t="shared" ref="M26:M32" si="6">K26*L26</f>
        <v>76097.099999999991</v>
      </c>
      <c r="N26" s="28">
        <v>18</v>
      </c>
      <c r="O26" s="28"/>
      <c r="P26" s="28">
        <v>19</v>
      </c>
      <c r="Q26" s="28"/>
      <c r="R26" s="28"/>
      <c r="S26" s="174">
        <v>7</v>
      </c>
      <c r="T26" s="31"/>
      <c r="U26" s="174">
        <f t="shared" si="2"/>
        <v>11097.493749999998</v>
      </c>
      <c r="V26" s="28"/>
      <c r="W26" s="28"/>
      <c r="X26" s="31"/>
      <c r="Y26" s="31"/>
      <c r="Z26" s="132"/>
      <c r="AA26" s="178">
        <v>1.25</v>
      </c>
      <c r="AB26" s="179">
        <v>0.3</v>
      </c>
      <c r="AC26" s="179">
        <v>0.35</v>
      </c>
      <c r="AD26" s="179">
        <v>0.4</v>
      </c>
      <c r="AE26" s="144">
        <v>76.2</v>
      </c>
      <c r="AF26" s="32"/>
      <c r="AG26" s="30"/>
      <c r="AH26" s="30"/>
      <c r="AI26" s="31"/>
      <c r="AJ26" s="33"/>
      <c r="AK26" s="31"/>
      <c r="AL26" s="30"/>
      <c r="AM26" s="37"/>
      <c r="AN26" s="34">
        <f t="shared" si="3"/>
        <v>11097.493749999998</v>
      </c>
    </row>
    <row r="27" spans="1:40" s="35" customFormat="1" ht="17.25" customHeight="1">
      <c r="A27" s="27">
        <v>13</v>
      </c>
      <c r="B27" s="171" t="s">
        <v>67</v>
      </c>
      <c r="C27" s="28" t="s">
        <v>68</v>
      </c>
      <c r="D27" s="28" t="s">
        <v>39</v>
      </c>
      <c r="E27" s="28" t="s">
        <v>43</v>
      </c>
      <c r="F27" s="29">
        <v>9</v>
      </c>
      <c r="G27" s="29" t="s">
        <v>113</v>
      </c>
      <c r="H27" s="138" t="s">
        <v>157</v>
      </c>
      <c r="I27" s="141" t="s">
        <v>178</v>
      </c>
      <c r="J27" s="145">
        <f t="shared" si="0"/>
        <v>1.1111111111111112</v>
      </c>
      <c r="K27" s="28">
        <v>17697</v>
      </c>
      <c r="L27" s="28">
        <v>4.3</v>
      </c>
      <c r="M27" s="28">
        <f t="shared" si="6"/>
        <v>76097.099999999991</v>
      </c>
      <c r="N27" s="28">
        <v>18</v>
      </c>
      <c r="O27" s="171">
        <f t="shared" si="4"/>
        <v>20</v>
      </c>
      <c r="P27" s="28"/>
      <c r="Q27" s="28">
        <v>16</v>
      </c>
      <c r="R27" s="28">
        <v>4</v>
      </c>
      <c r="S27" s="174">
        <v>21</v>
      </c>
      <c r="T27" s="31"/>
      <c r="U27" s="174">
        <f t="shared" si="2"/>
        <v>33292.481249999997</v>
      </c>
      <c r="V27" s="28"/>
      <c r="W27" s="31">
        <f>M27*AC27/N27*O27</f>
        <v>29593.316666666666</v>
      </c>
      <c r="X27" s="31"/>
      <c r="Y27" s="31"/>
      <c r="Z27" s="132"/>
      <c r="AA27" s="178">
        <v>1.25</v>
      </c>
      <c r="AB27" s="179">
        <v>0.3</v>
      </c>
      <c r="AC27" s="179">
        <v>0.35</v>
      </c>
      <c r="AD27" s="179">
        <v>0.4</v>
      </c>
      <c r="AE27" s="144">
        <v>76.2</v>
      </c>
      <c r="AF27" s="30"/>
      <c r="AG27" s="30"/>
      <c r="AH27" s="30"/>
      <c r="AI27" s="31"/>
      <c r="AJ27" s="36"/>
      <c r="AK27" s="31"/>
      <c r="AL27" s="30"/>
      <c r="AM27" s="37"/>
      <c r="AN27" s="34">
        <f t="shared" si="3"/>
        <v>62885.797916666663</v>
      </c>
    </row>
    <row r="28" spans="1:40" s="35" customFormat="1" ht="14.25" customHeight="1">
      <c r="A28" s="27">
        <v>14</v>
      </c>
      <c r="B28" s="171" t="s">
        <v>69</v>
      </c>
      <c r="C28" s="28" t="s">
        <v>70</v>
      </c>
      <c r="D28" s="28" t="s">
        <v>39</v>
      </c>
      <c r="E28" s="28" t="s">
        <v>50</v>
      </c>
      <c r="F28" s="29">
        <v>9</v>
      </c>
      <c r="G28" s="29" t="s">
        <v>113</v>
      </c>
      <c r="H28" s="138" t="s">
        <v>153</v>
      </c>
      <c r="I28" s="28" t="s">
        <v>47</v>
      </c>
      <c r="J28" s="145">
        <f t="shared" si="0"/>
        <v>1</v>
      </c>
      <c r="K28" s="28">
        <v>17697</v>
      </c>
      <c r="L28" s="28">
        <v>4.2300000000000004</v>
      </c>
      <c r="M28" s="28">
        <f t="shared" si="6"/>
        <v>74858.310000000012</v>
      </c>
      <c r="N28" s="28">
        <v>18</v>
      </c>
      <c r="O28" s="28"/>
      <c r="P28" s="28"/>
      <c r="Q28" s="28">
        <v>12</v>
      </c>
      <c r="R28" s="28">
        <v>6</v>
      </c>
      <c r="S28" s="174">
        <v>19</v>
      </c>
      <c r="T28" s="31"/>
      <c r="U28" s="174">
        <f t="shared" si="2"/>
        <v>29631.414375000004</v>
      </c>
      <c r="V28" s="28"/>
      <c r="W28" s="28"/>
      <c r="X28" s="31"/>
      <c r="Y28" s="31"/>
      <c r="Z28" s="132"/>
      <c r="AA28" s="178">
        <v>1.25</v>
      </c>
      <c r="AB28" s="179">
        <v>0.3</v>
      </c>
      <c r="AC28" s="179">
        <v>0.35</v>
      </c>
      <c r="AD28" s="179">
        <v>0.4</v>
      </c>
      <c r="AE28" s="144">
        <v>76.2</v>
      </c>
      <c r="AF28" s="30"/>
      <c r="AG28" s="30"/>
      <c r="AH28" s="30"/>
      <c r="AI28" s="31"/>
      <c r="AJ28" s="33"/>
      <c r="AK28" s="31"/>
      <c r="AL28" s="39"/>
      <c r="AM28" s="38"/>
      <c r="AN28" s="34">
        <f t="shared" si="3"/>
        <v>29631.414375000004</v>
      </c>
    </row>
    <row r="29" spans="1:40" s="35" customFormat="1" ht="18" customHeight="1">
      <c r="A29" s="27">
        <v>15</v>
      </c>
      <c r="B29" s="171" t="s">
        <v>71</v>
      </c>
      <c r="C29" s="28" t="s">
        <v>72</v>
      </c>
      <c r="D29" s="28" t="s">
        <v>39</v>
      </c>
      <c r="E29" s="28" t="s">
        <v>73</v>
      </c>
      <c r="F29" s="29">
        <v>9</v>
      </c>
      <c r="G29" s="29" t="s">
        <v>113</v>
      </c>
      <c r="H29" s="138" t="s">
        <v>158</v>
      </c>
      <c r="I29" s="28" t="s">
        <v>47</v>
      </c>
      <c r="J29" s="145">
        <f t="shared" si="0"/>
        <v>1.1111111111111112</v>
      </c>
      <c r="K29" s="28">
        <v>17697</v>
      </c>
      <c r="L29" s="28">
        <v>4.16</v>
      </c>
      <c r="M29" s="28">
        <f t="shared" si="6"/>
        <v>73619.520000000004</v>
      </c>
      <c r="N29" s="28">
        <v>18</v>
      </c>
      <c r="O29" s="28"/>
      <c r="P29" s="28"/>
      <c r="Q29" s="28">
        <v>12</v>
      </c>
      <c r="R29" s="28">
        <v>8</v>
      </c>
      <c r="S29" s="174">
        <v>35</v>
      </c>
      <c r="T29" s="31"/>
      <c r="U29" s="174">
        <f t="shared" si="2"/>
        <v>53680.900000000009</v>
      </c>
      <c r="V29" s="28"/>
      <c r="W29" s="28"/>
      <c r="X29" s="31"/>
      <c r="Y29" s="31"/>
      <c r="Z29" s="132"/>
      <c r="AA29" s="178">
        <v>1.25</v>
      </c>
      <c r="AB29" s="179">
        <v>0.3</v>
      </c>
      <c r="AC29" s="179">
        <v>0.35</v>
      </c>
      <c r="AD29" s="179">
        <v>0.4</v>
      </c>
      <c r="AE29" s="144">
        <v>76.2</v>
      </c>
      <c r="AF29" s="31"/>
      <c r="AG29" s="31"/>
      <c r="AH29" s="30"/>
      <c r="AI29" s="31"/>
      <c r="AJ29" s="36"/>
      <c r="AK29" s="31"/>
      <c r="AL29" s="33"/>
      <c r="AM29" s="37"/>
      <c r="AN29" s="34">
        <f t="shared" si="3"/>
        <v>53680.900000000009</v>
      </c>
    </row>
    <row r="30" spans="1:40" s="35" customFormat="1" ht="18" customHeight="1">
      <c r="A30" s="27">
        <v>16</v>
      </c>
      <c r="B30" s="171" t="s">
        <v>174</v>
      </c>
      <c r="C30" s="28" t="s">
        <v>68</v>
      </c>
      <c r="D30" s="28" t="s">
        <v>39</v>
      </c>
      <c r="E30" s="28" t="s">
        <v>56</v>
      </c>
      <c r="F30" s="29"/>
      <c r="G30" s="29" t="s">
        <v>113</v>
      </c>
      <c r="H30" s="138" t="s">
        <v>151</v>
      </c>
      <c r="I30" s="28" t="s">
        <v>47</v>
      </c>
      <c r="J30" s="145">
        <f t="shared" si="0"/>
        <v>1.0555555555555556</v>
      </c>
      <c r="K30" s="28">
        <v>17697</v>
      </c>
      <c r="L30" s="28">
        <v>4.09</v>
      </c>
      <c r="M30" s="28">
        <f t="shared" si="6"/>
        <v>72380.73</v>
      </c>
      <c r="N30" s="28">
        <v>18</v>
      </c>
      <c r="O30" s="28"/>
      <c r="P30" s="28"/>
      <c r="Q30" s="28">
        <v>9</v>
      </c>
      <c r="R30" s="28">
        <v>10</v>
      </c>
      <c r="S30" s="174">
        <v>4</v>
      </c>
      <c r="T30" s="31"/>
      <c r="U30" s="174">
        <f t="shared" si="2"/>
        <v>6031.7274999999991</v>
      </c>
      <c r="V30" s="31"/>
      <c r="W30" s="28"/>
      <c r="X30" s="31"/>
      <c r="Y30" s="31"/>
      <c r="Z30" s="132"/>
      <c r="AA30" s="178">
        <v>1.25</v>
      </c>
      <c r="AB30" s="179">
        <v>0.3</v>
      </c>
      <c r="AC30" s="179">
        <v>0.35</v>
      </c>
      <c r="AD30" s="179">
        <v>0.4</v>
      </c>
      <c r="AE30" s="144">
        <v>76.2</v>
      </c>
      <c r="AF30" s="31"/>
      <c r="AG30" s="31"/>
      <c r="AH30" s="30"/>
      <c r="AI30" s="31"/>
      <c r="AJ30" s="36"/>
      <c r="AK30" s="31"/>
      <c r="AL30" s="33"/>
      <c r="AM30" s="37"/>
      <c r="AN30" s="34">
        <f t="shared" si="3"/>
        <v>6031.7274999999991</v>
      </c>
    </row>
    <row r="31" spans="1:40" s="35" customFormat="1" ht="15.75" customHeight="1">
      <c r="A31" s="27">
        <v>17</v>
      </c>
      <c r="B31" s="171" t="s">
        <v>74</v>
      </c>
      <c r="C31" s="28" t="s">
        <v>72</v>
      </c>
      <c r="D31" s="28" t="s">
        <v>39</v>
      </c>
      <c r="E31" s="28" t="s">
        <v>75</v>
      </c>
      <c r="F31" s="29">
        <v>9</v>
      </c>
      <c r="G31" s="29" t="s">
        <v>115</v>
      </c>
      <c r="H31" s="138" t="s">
        <v>159</v>
      </c>
      <c r="I31" s="141" t="s">
        <v>177</v>
      </c>
      <c r="J31" s="145">
        <f t="shared" si="0"/>
        <v>0.5</v>
      </c>
      <c r="K31" s="28">
        <v>17697</v>
      </c>
      <c r="L31" s="28">
        <v>3.92</v>
      </c>
      <c r="M31" s="28">
        <f t="shared" si="6"/>
        <v>69372.240000000005</v>
      </c>
      <c r="N31" s="28">
        <v>18</v>
      </c>
      <c r="O31" s="171">
        <f t="shared" si="4"/>
        <v>9</v>
      </c>
      <c r="P31" s="28">
        <v>6</v>
      </c>
      <c r="Q31" s="28">
        <v>3</v>
      </c>
      <c r="R31" s="28"/>
      <c r="S31" s="174">
        <v>9</v>
      </c>
      <c r="T31" s="31"/>
      <c r="U31" s="174">
        <f t="shared" si="2"/>
        <v>13007.295000000002</v>
      </c>
      <c r="V31" s="182">
        <f>M31*AB31/N31*O31</f>
        <v>10405.836000000001</v>
      </c>
      <c r="W31" s="28"/>
      <c r="X31" s="31"/>
      <c r="Y31" s="31"/>
      <c r="Z31" s="132"/>
      <c r="AA31" s="178">
        <v>1.25</v>
      </c>
      <c r="AB31" s="179">
        <v>0.3</v>
      </c>
      <c r="AC31" s="179">
        <v>0.35</v>
      </c>
      <c r="AD31" s="179">
        <v>0.4</v>
      </c>
      <c r="AE31" s="144">
        <v>76.2</v>
      </c>
      <c r="AF31" s="31"/>
      <c r="AG31" s="31"/>
      <c r="AH31" s="30"/>
      <c r="AI31" s="31"/>
      <c r="AJ31" s="33"/>
      <c r="AK31" s="31"/>
      <c r="AL31" s="33"/>
      <c r="AM31" s="37"/>
      <c r="AN31" s="34">
        <f t="shared" si="3"/>
        <v>23413.131000000001</v>
      </c>
    </row>
    <row r="32" spans="1:40" s="35" customFormat="1" ht="14.25" customHeight="1">
      <c r="A32" s="27">
        <v>18</v>
      </c>
      <c r="B32" s="171" t="s">
        <v>175</v>
      </c>
      <c r="C32" s="28" t="s">
        <v>176</v>
      </c>
      <c r="D32" s="28" t="s">
        <v>59</v>
      </c>
      <c r="E32" s="28" t="s">
        <v>170</v>
      </c>
      <c r="F32" s="29"/>
      <c r="G32" s="29" t="s">
        <v>121</v>
      </c>
      <c r="H32" s="138" t="s">
        <v>173</v>
      </c>
      <c r="I32" s="28" t="s">
        <v>53</v>
      </c>
      <c r="J32" s="145">
        <f t="shared" si="0"/>
        <v>0.22222222222222221</v>
      </c>
      <c r="K32" s="28">
        <v>17697</v>
      </c>
      <c r="L32" s="28">
        <v>3.15</v>
      </c>
      <c r="M32" s="28">
        <f t="shared" si="6"/>
        <v>55745.549999999996</v>
      </c>
      <c r="N32" s="28">
        <v>18</v>
      </c>
      <c r="O32" s="28"/>
      <c r="P32" s="28"/>
      <c r="Q32" s="28">
        <v>3</v>
      </c>
      <c r="R32" s="28">
        <v>1</v>
      </c>
      <c r="S32" s="174">
        <v>12</v>
      </c>
      <c r="T32" s="31"/>
      <c r="U32" s="174">
        <f t="shared" si="2"/>
        <v>13936.387499999999</v>
      </c>
      <c r="V32" s="28"/>
      <c r="W32" s="28"/>
      <c r="X32" s="31"/>
      <c r="Y32" s="31"/>
      <c r="Z32" s="132"/>
      <c r="AA32" s="178">
        <v>1.25</v>
      </c>
      <c r="AB32" s="179">
        <v>0.3</v>
      </c>
      <c r="AC32" s="179">
        <v>0.35</v>
      </c>
      <c r="AD32" s="179">
        <v>0.4</v>
      </c>
      <c r="AE32" s="144">
        <v>76.2</v>
      </c>
      <c r="AF32" s="31"/>
      <c r="AG32" s="31"/>
      <c r="AH32" s="30"/>
      <c r="AI32" s="31"/>
      <c r="AJ32" s="33"/>
      <c r="AK32" s="31"/>
      <c r="AL32" s="33"/>
      <c r="AM32" s="37"/>
      <c r="AN32" s="34">
        <f t="shared" si="3"/>
        <v>13936.387499999999</v>
      </c>
    </row>
    <row r="33" spans="1:42" s="43" customFormat="1" ht="12" customHeight="1">
      <c r="A33" s="40"/>
      <c r="B33" s="41" t="s">
        <v>78</v>
      </c>
      <c r="C33" s="41" t="s">
        <v>79</v>
      </c>
      <c r="D33" s="41" t="s">
        <v>79</v>
      </c>
      <c r="E33" s="41"/>
      <c r="F33" s="42" t="s">
        <v>79</v>
      </c>
      <c r="G33" s="42"/>
      <c r="H33" s="41" t="s">
        <v>79</v>
      </c>
      <c r="I33" s="41" t="s">
        <v>79</v>
      </c>
      <c r="J33" s="145">
        <f>SUM(J14:J32)</f>
        <v>16.166666666666664</v>
      </c>
      <c r="K33" s="42" t="s">
        <v>79</v>
      </c>
      <c r="L33" s="42"/>
      <c r="M33" s="41" t="s">
        <v>79</v>
      </c>
      <c r="N33" s="41" t="s">
        <v>79</v>
      </c>
      <c r="O33" s="41" t="s">
        <v>79</v>
      </c>
      <c r="P33" s="41">
        <f t="shared" ref="P33:X33" si="7">SUM(P14:P32)</f>
        <v>68</v>
      </c>
      <c r="Q33" s="41">
        <f t="shared" si="7"/>
        <v>160</v>
      </c>
      <c r="R33" s="41">
        <f t="shared" si="7"/>
        <v>63</v>
      </c>
      <c r="S33" s="147">
        <f t="shared" si="7"/>
        <v>228</v>
      </c>
      <c r="T33" s="147">
        <f t="shared" si="7"/>
        <v>96</v>
      </c>
      <c r="U33" s="147">
        <f t="shared" si="7"/>
        <v>343119.02187499998</v>
      </c>
      <c r="V33" s="41">
        <f t="shared" si="7"/>
        <v>59456.021000000001</v>
      </c>
      <c r="W33" s="41">
        <f t="shared" si="7"/>
        <v>29593.316666666666</v>
      </c>
      <c r="X33" s="41">
        <f t="shared" si="7"/>
        <v>0</v>
      </c>
      <c r="Y33" s="41"/>
      <c r="Z33" s="41">
        <f>SUM(Z14:Z32)</f>
        <v>78256.970078740138</v>
      </c>
      <c r="AA33" s="41">
        <f>SUM(AA14:AA32)</f>
        <v>24.75</v>
      </c>
      <c r="AB33" s="179">
        <v>0.3</v>
      </c>
      <c r="AC33" s="179">
        <v>0.35</v>
      </c>
      <c r="AD33" s="179">
        <v>0.4</v>
      </c>
      <c r="AE33" s="41">
        <f t="shared" ref="AE33:AP33" si="8">SUM(AE14:AE32)</f>
        <v>1447.8000000000004</v>
      </c>
      <c r="AF33" s="41">
        <f t="shared" si="8"/>
        <v>0</v>
      </c>
      <c r="AG33" s="41">
        <f t="shared" si="8"/>
        <v>0</v>
      </c>
      <c r="AH33" s="41">
        <f t="shared" si="8"/>
        <v>0</v>
      </c>
      <c r="AI33" s="41">
        <f t="shared" si="8"/>
        <v>0</v>
      </c>
      <c r="AJ33" s="41">
        <f t="shared" si="8"/>
        <v>0</v>
      </c>
      <c r="AK33" s="146">
        <f t="shared" si="8"/>
        <v>0</v>
      </c>
      <c r="AL33" s="41">
        <f t="shared" si="8"/>
        <v>0</v>
      </c>
      <c r="AM33" s="41">
        <f t="shared" si="8"/>
        <v>0</v>
      </c>
      <c r="AN33" s="41">
        <f t="shared" si="8"/>
        <v>545819.32962040685</v>
      </c>
      <c r="AO33" s="41">
        <f t="shared" si="8"/>
        <v>0</v>
      </c>
      <c r="AP33" s="41">
        <f t="shared" si="8"/>
        <v>0</v>
      </c>
    </row>
    <row r="34" spans="1:42" s="43" customFormat="1" ht="12" customHeight="1">
      <c r="A34" s="104"/>
      <c r="B34" s="105"/>
      <c r="C34" s="105"/>
      <c r="D34" s="105"/>
      <c r="E34" s="105"/>
      <c r="F34" s="106"/>
      <c r="G34" s="106"/>
      <c r="H34" s="105"/>
      <c r="I34" s="105"/>
      <c r="J34" s="107"/>
      <c r="K34" s="106"/>
      <c r="L34" s="106"/>
      <c r="M34" s="105"/>
      <c r="N34" s="105"/>
      <c r="O34" s="105"/>
      <c r="P34" s="105"/>
      <c r="Q34" s="108"/>
      <c r="R34" s="109"/>
      <c r="S34" s="175"/>
      <c r="T34" s="111"/>
      <c r="U34" s="180"/>
      <c r="V34" s="110"/>
      <c r="W34" s="110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112"/>
      <c r="AJ34" s="112"/>
      <c r="AK34" s="112"/>
      <c r="AL34" s="112"/>
      <c r="AM34" s="112"/>
      <c r="AN34" s="113"/>
      <c r="AO34" s="97"/>
      <c r="AP34" s="98"/>
    </row>
    <row r="35" spans="1:42" ht="15" customHeight="1">
      <c r="C35" s="128" t="s">
        <v>99</v>
      </c>
      <c r="D35" s="128"/>
      <c r="E35" s="99"/>
      <c r="F35" s="100"/>
      <c r="G35" s="100"/>
      <c r="H35" s="101"/>
      <c r="I35" s="101"/>
      <c r="J35" s="410" t="s">
        <v>187</v>
      </c>
      <c r="K35" s="410"/>
      <c r="L35" s="410"/>
      <c r="M35" s="410"/>
      <c r="N35" s="410"/>
      <c r="O35" s="410"/>
      <c r="P35" s="410"/>
      <c r="Q35" s="50"/>
      <c r="R35" s="51"/>
      <c r="S35" s="176"/>
      <c r="T35" s="50"/>
      <c r="U35" s="181"/>
      <c r="X35" s="46"/>
      <c r="Y35" s="46"/>
      <c r="Z35" s="46"/>
      <c r="AA35" s="50"/>
      <c r="AB35" s="50"/>
      <c r="AC35" s="50"/>
      <c r="AD35" s="50"/>
      <c r="AE35" s="52"/>
      <c r="AF35" s="46"/>
      <c r="AG35" s="46"/>
      <c r="AH35" s="47"/>
      <c r="AI35" s="47"/>
      <c r="AJ35" s="47"/>
      <c r="AK35" s="47"/>
      <c r="AL35" s="47"/>
      <c r="AM35" s="47"/>
      <c r="AN35" s="47"/>
      <c r="AO35" s="48"/>
      <c r="AP35" s="48"/>
    </row>
    <row r="36" spans="1:42" ht="15" customHeight="1">
      <c r="C36" s="128"/>
      <c r="D36" s="128"/>
      <c r="E36" s="99"/>
      <c r="F36" s="100"/>
      <c r="G36" s="100"/>
      <c r="H36" s="101"/>
      <c r="I36" s="101"/>
      <c r="J36" s="102"/>
      <c r="K36" s="102"/>
      <c r="L36" s="102"/>
      <c r="M36" s="102"/>
      <c r="N36" s="102"/>
      <c r="O36" s="102"/>
      <c r="P36" s="102"/>
      <c r="Q36" s="50"/>
      <c r="R36" s="51"/>
      <c r="S36" s="176"/>
      <c r="T36" s="50"/>
      <c r="U36" s="181"/>
      <c r="X36" s="46"/>
      <c r="Y36" s="46"/>
      <c r="Z36" s="46"/>
      <c r="AA36" s="50"/>
      <c r="AB36" s="50"/>
      <c r="AC36" s="50"/>
      <c r="AD36" s="50"/>
      <c r="AE36" s="52"/>
      <c r="AF36" s="46"/>
      <c r="AG36" s="46"/>
      <c r="AH36" s="47"/>
      <c r="AI36" s="47"/>
      <c r="AJ36" s="47"/>
      <c r="AK36" s="47"/>
      <c r="AL36" s="47"/>
      <c r="AM36" s="47"/>
      <c r="AN36" s="47"/>
      <c r="AO36" s="48"/>
      <c r="AP36" s="48"/>
    </row>
    <row r="37" spans="1:42">
      <c r="C37" s="128" t="s">
        <v>125</v>
      </c>
      <c r="D37" s="128"/>
      <c r="E37" s="99"/>
      <c r="F37" s="100"/>
      <c r="G37" s="100"/>
      <c r="H37" s="101"/>
      <c r="I37" s="101"/>
      <c r="J37" s="170"/>
      <c r="K37" s="103" t="s">
        <v>126</v>
      </c>
      <c r="L37" s="103"/>
      <c r="M37" s="103"/>
      <c r="N37" s="103"/>
      <c r="O37" s="102"/>
      <c r="P37" s="103"/>
      <c r="Q37" s="50"/>
      <c r="R37" s="50"/>
      <c r="S37" s="176"/>
      <c r="T37" s="50"/>
      <c r="U37" s="181"/>
      <c r="X37" s="46"/>
      <c r="Y37" s="46"/>
      <c r="Z37" s="46"/>
      <c r="AA37" s="50"/>
      <c r="AB37" s="50"/>
      <c r="AC37" s="50"/>
      <c r="AD37" s="50"/>
      <c r="AE37" s="52"/>
      <c r="AF37" s="46"/>
      <c r="AG37" s="46"/>
      <c r="AH37" s="47"/>
      <c r="AI37" s="47"/>
      <c r="AJ37" s="47"/>
      <c r="AK37" s="47"/>
      <c r="AL37" s="47"/>
      <c r="AM37" s="47"/>
      <c r="AN37" s="47"/>
      <c r="AO37" s="48"/>
      <c r="AP37" s="48"/>
    </row>
    <row r="38" spans="1:42">
      <c r="C38" s="128"/>
      <c r="D38" s="128"/>
      <c r="E38" s="99"/>
      <c r="F38" s="100"/>
      <c r="G38" s="100"/>
      <c r="H38" s="101"/>
      <c r="I38" s="101"/>
      <c r="J38" s="170"/>
      <c r="K38" s="103"/>
      <c r="L38" s="103"/>
      <c r="M38" s="103"/>
      <c r="N38" s="103"/>
      <c r="O38" s="102"/>
      <c r="P38" s="103"/>
      <c r="Q38" s="50"/>
      <c r="R38" s="50"/>
      <c r="S38" s="176"/>
      <c r="T38" s="50"/>
      <c r="U38" s="181"/>
      <c r="X38" s="46"/>
      <c r="Y38" s="46"/>
      <c r="Z38" s="46"/>
      <c r="AA38" s="50"/>
      <c r="AB38" s="50"/>
      <c r="AC38" s="50"/>
      <c r="AD38" s="50"/>
      <c r="AE38" s="52"/>
      <c r="AF38" s="46"/>
      <c r="AG38" s="46"/>
      <c r="AH38" s="47"/>
      <c r="AI38" s="47"/>
      <c r="AJ38" s="47"/>
      <c r="AK38" s="47"/>
      <c r="AL38" s="47"/>
      <c r="AM38" s="47"/>
      <c r="AN38" s="47"/>
      <c r="AO38" s="48"/>
      <c r="AP38" s="48"/>
    </row>
    <row r="39" spans="1:42">
      <c r="C39" s="128" t="s">
        <v>186</v>
      </c>
      <c r="D39" s="128"/>
      <c r="E39" s="128"/>
      <c r="F39" s="148"/>
      <c r="G39" s="148"/>
      <c r="H39" s="149"/>
      <c r="I39" s="149"/>
      <c r="J39" s="103"/>
      <c r="K39" s="128" t="s">
        <v>182</v>
      </c>
      <c r="L39" s="128"/>
      <c r="M39" s="128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7"/>
      <c r="AI39" s="47"/>
      <c r="AJ39" s="47"/>
      <c r="AK39" s="47"/>
      <c r="AL39" s="47"/>
      <c r="AM39" s="47"/>
      <c r="AN39" s="47"/>
      <c r="AO39" s="48"/>
      <c r="AP39" s="48"/>
    </row>
    <row r="40" spans="1:42"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7"/>
      <c r="AI40" s="47"/>
      <c r="AJ40" s="47"/>
      <c r="AK40" s="47"/>
      <c r="AL40" s="47"/>
      <c r="AM40" s="47"/>
      <c r="AN40" s="47"/>
      <c r="AO40" s="48"/>
      <c r="AP40" s="48"/>
    </row>
    <row r="41" spans="1:42"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7"/>
      <c r="AI41" s="47"/>
      <c r="AJ41" s="47"/>
      <c r="AK41" s="47"/>
      <c r="AL41" s="47"/>
      <c r="AM41" s="47"/>
      <c r="AN41" s="47"/>
      <c r="AO41" s="48"/>
      <c r="AP41" s="48"/>
    </row>
    <row r="42" spans="1:42"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7"/>
      <c r="AI42" s="47"/>
      <c r="AJ42" s="47"/>
      <c r="AK42" s="47"/>
      <c r="AL42" s="47"/>
      <c r="AM42" s="47"/>
      <c r="AN42" s="47"/>
      <c r="AO42" s="48"/>
      <c r="AP42" s="48"/>
    </row>
    <row r="43" spans="1:42"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7"/>
      <c r="AI43" s="47"/>
      <c r="AJ43" s="47"/>
      <c r="AK43" s="47"/>
      <c r="AL43" s="47"/>
      <c r="AM43" s="47"/>
      <c r="AN43" s="47"/>
      <c r="AO43" s="48"/>
      <c r="AP43" s="48"/>
    </row>
    <row r="44" spans="1:42"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7"/>
      <c r="AI44" s="47"/>
      <c r="AJ44" s="47"/>
      <c r="AK44" s="47"/>
      <c r="AL44" s="47"/>
      <c r="AM44" s="47"/>
      <c r="AN44" s="47"/>
      <c r="AO44" s="48"/>
      <c r="AP44" s="48"/>
    </row>
    <row r="45" spans="1:42"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7"/>
      <c r="AI45" s="47"/>
      <c r="AJ45" s="47"/>
      <c r="AK45" s="47"/>
      <c r="AL45" s="47"/>
      <c r="AM45" s="47"/>
      <c r="AN45" s="47"/>
      <c r="AO45" s="48"/>
      <c r="AP45" s="48"/>
    </row>
    <row r="46" spans="1:42"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7"/>
      <c r="AI46" s="47"/>
      <c r="AJ46" s="47"/>
      <c r="AK46" s="47"/>
      <c r="AL46" s="47"/>
      <c r="AM46" s="47"/>
      <c r="AN46" s="47"/>
      <c r="AO46" s="48"/>
      <c r="AP46" s="48"/>
    </row>
    <row r="47" spans="1:42"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7"/>
      <c r="AI47" s="47"/>
      <c r="AJ47" s="47"/>
      <c r="AK47" s="47"/>
      <c r="AL47" s="47"/>
      <c r="AM47" s="47"/>
      <c r="AN47" s="47"/>
      <c r="AO47" s="48"/>
      <c r="AP47" s="48"/>
    </row>
    <row r="48" spans="1:42"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7"/>
      <c r="AI48" s="47"/>
      <c r="AJ48" s="47"/>
      <c r="AK48" s="47"/>
      <c r="AL48" s="47"/>
      <c r="AM48" s="47"/>
      <c r="AN48" s="47"/>
      <c r="AO48" s="48"/>
      <c r="AP48" s="48"/>
    </row>
    <row r="49" spans="24:42"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7"/>
      <c r="AI49" s="47"/>
      <c r="AJ49" s="47"/>
      <c r="AK49" s="47"/>
      <c r="AL49" s="47"/>
      <c r="AM49" s="47"/>
      <c r="AN49" s="47"/>
      <c r="AO49" s="48"/>
      <c r="AP49" s="48"/>
    </row>
    <row r="50" spans="24:42"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7"/>
      <c r="AI50" s="47"/>
      <c r="AJ50" s="47"/>
      <c r="AK50" s="47"/>
      <c r="AL50" s="47"/>
      <c r="AM50" s="47"/>
      <c r="AN50" s="47"/>
      <c r="AO50" s="48"/>
      <c r="AP50" s="48"/>
    </row>
    <row r="51" spans="24:42"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7"/>
      <c r="AI51" s="47"/>
      <c r="AJ51" s="47"/>
      <c r="AK51" s="47"/>
      <c r="AL51" s="47"/>
      <c r="AM51" s="47"/>
      <c r="AN51" s="47"/>
      <c r="AO51" s="48"/>
      <c r="AP51" s="48"/>
    </row>
    <row r="52" spans="24:42"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7"/>
      <c r="AI52" s="47"/>
      <c r="AJ52" s="47"/>
      <c r="AK52" s="47"/>
      <c r="AL52" s="47"/>
      <c r="AM52" s="47"/>
      <c r="AN52" s="47"/>
      <c r="AO52" s="48"/>
      <c r="AP52" s="48"/>
    </row>
    <row r="53" spans="24:42"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7"/>
      <c r="AI53" s="47"/>
      <c r="AJ53" s="47"/>
      <c r="AK53" s="47"/>
      <c r="AL53" s="47"/>
      <c r="AM53" s="47"/>
      <c r="AN53" s="47"/>
      <c r="AO53" s="48"/>
      <c r="AP53" s="48"/>
    </row>
    <row r="54" spans="24:42"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7"/>
      <c r="AI54" s="47"/>
      <c r="AJ54" s="47"/>
      <c r="AK54" s="47"/>
      <c r="AL54" s="47"/>
      <c r="AM54" s="47"/>
      <c r="AN54" s="47"/>
      <c r="AO54" s="48"/>
      <c r="AP54" s="48"/>
    </row>
    <row r="55" spans="24:42"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7"/>
      <c r="AI55" s="47"/>
      <c r="AJ55" s="47"/>
      <c r="AK55" s="47"/>
      <c r="AL55" s="47"/>
      <c r="AM55" s="47"/>
      <c r="AN55" s="47"/>
      <c r="AO55" s="48"/>
      <c r="AP55" s="48"/>
    </row>
    <row r="56" spans="24:42"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7"/>
      <c r="AI56" s="47"/>
      <c r="AJ56" s="47"/>
      <c r="AK56" s="47"/>
      <c r="AL56" s="47"/>
      <c r="AM56" s="47"/>
      <c r="AN56" s="47"/>
      <c r="AO56" s="48"/>
      <c r="AP56" s="48"/>
    </row>
    <row r="57" spans="24:42"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7"/>
      <c r="AI57" s="47"/>
      <c r="AJ57" s="47"/>
      <c r="AK57" s="47"/>
      <c r="AL57" s="47"/>
      <c r="AM57" s="47"/>
      <c r="AN57" s="47"/>
      <c r="AO57" s="48"/>
      <c r="AP57" s="48"/>
    </row>
    <row r="58" spans="24:42"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7"/>
      <c r="AI58" s="47"/>
      <c r="AJ58" s="47"/>
      <c r="AK58" s="47"/>
      <c r="AL58" s="47"/>
      <c r="AM58" s="47"/>
      <c r="AN58" s="47"/>
      <c r="AO58" s="48"/>
      <c r="AP58" s="48"/>
    </row>
  </sheetData>
  <mergeCells count="35">
    <mergeCell ref="J35:P35"/>
    <mergeCell ref="S11:S12"/>
    <mergeCell ref="T11:T13"/>
    <mergeCell ref="P12:P13"/>
    <mergeCell ref="Q12:Q13"/>
    <mergeCell ref="R12:R13"/>
    <mergeCell ref="P11:R11"/>
    <mergeCell ref="AJ11:AJ13"/>
    <mergeCell ref="AM11:AM13"/>
    <mergeCell ref="AN11:AN13"/>
    <mergeCell ref="AG13:AH13"/>
    <mergeCell ref="AE7:AG7"/>
    <mergeCell ref="AE8:AG8"/>
    <mergeCell ref="AE9:AG9"/>
    <mergeCell ref="AI12:AI13"/>
    <mergeCell ref="AE11:AH12"/>
    <mergeCell ref="B11:B13"/>
    <mergeCell ref="D11:D13"/>
    <mergeCell ref="E11:E13"/>
    <mergeCell ref="L11:L13"/>
    <mergeCell ref="N11:O12"/>
    <mergeCell ref="H6:S6"/>
    <mergeCell ref="AE6:AG6"/>
    <mergeCell ref="U11:U13"/>
    <mergeCell ref="AE1:AG1"/>
    <mergeCell ref="AE2:AG2"/>
    <mergeCell ref="AE3:AG3"/>
    <mergeCell ref="AE4:AG4"/>
    <mergeCell ref="AE5:AG5"/>
    <mergeCell ref="AA13:AB13"/>
    <mergeCell ref="AC13:AD13"/>
    <mergeCell ref="Z11:AD12"/>
    <mergeCell ref="V11:V13"/>
    <mergeCell ref="W11:W13"/>
    <mergeCell ref="X11:X13"/>
  </mergeCells>
  <pageMargins left="0.23" right="0.23622047244094491" top="0.65" bottom="0.74803149606299213" header="0.45" footer="0.31496062992125984"/>
  <pageSetup paperSize="9" scale="62" orientation="landscape" r:id="rId1"/>
  <colBreaks count="1" manualBreakCount="1">
    <brk id="30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54"/>
  <sheetViews>
    <sheetView topLeftCell="A23" workbookViewId="0">
      <selection activeCell="B23" sqref="B1:B1048576"/>
    </sheetView>
  </sheetViews>
  <sheetFormatPr defaultRowHeight="11.25"/>
  <cols>
    <col min="1" max="1" width="3.42578125" style="341" bestFit="1" customWidth="1"/>
    <col min="2" max="2" width="9.7109375" style="341" customWidth="1"/>
    <col min="3" max="3" width="7" style="341" customWidth="1"/>
    <col min="4" max="4" width="6.42578125" style="341" customWidth="1"/>
    <col min="5" max="5" width="15.5703125" style="341" hidden="1" customWidth="1"/>
    <col min="6" max="6" width="5.5703125" style="342" customWidth="1"/>
    <col min="7" max="7" width="7.5703125" style="341" customWidth="1"/>
    <col min="8" max="8" width="11.28515625" style="341" customWidth="1"/>
    <col min="9" max="9" width="5.5703125" style="341" customWidth="1"/>
    <col min="10" max="10" width="5.85546875" style="342" customWidth="1"/>
    <col min="11" max="11" width="3.7109375" style="341" customWidth="1"/>
    <col min="12" max="12" width="6.5703125" style="341" customWidth="1"/>
    <col min="13" max="13" width="4.7109375" style="341" customWidth="1"/>
    <col min="14" max="14" width="3.85546875" style="341" customWidth="1"/>
    <col min="15" max="15" width="6.28515625" style="341" customWidth="1"/>
    <col min="16" max="16" width="3.85546875" style="341" customWidth="1"/>
    <col min="17" max="17" width="6" style="341" customWidth="1"/>
    <col min="18" max="18" width="6.42578125" style="341" customWidth="1"/>
    <col min="19" max="19" width="7" style="341" customWidth="1"/>
    <col min="20" max="20" width="5.85546875" style="341" customWidth="1"/>
    <col min="21" max="21" width="7.140625" style="341" customWidth="1"/>
    <col min="22" max="22" width="7.85546875" style="341" customWidth="1"/>
    <col min="23" max="23" width="4.5703125" style="341" customWidth="1"/>
    <col min="24" max="24" width="4.85546875" style="341" customWidth="1"/>
    <col min="25" max="25" width="4.28515625" style="341" customWidth="1"/>
    <col min="26" max="26" width="4" style="341" customWidth="1"/>
    <col min="27" max="27" width="4.42578125" style="341" customWidth="1"/>
    <col min="28" max="28" width="5.140625" style="341" customWidth="1"/>
    <col min="29" max="29" width="4.85546875" style="341" customWidth="1"/>
    <col min="30" max="30" width="5.140625" style="341" customWidth="1"/>
    <col min="31" max="31" width="5.28515625" style="341" customWidth="1"/>
    <col min="32" max="32" width="4" style="341" customWidth="1"/>
    <col min="33" max="33" width="4.140625" style="341" customWidth="1"/>
    <col min="34" max="34" width="6" style="341" customWidth="1"/>
    <col min="35" max="35" width="4.42578125" style="341" customWidth="1"/>
    <col min="36" max="36" width="5.28515625" style="341" customWidth="1"/>
    <col min="37" max="37" width="5.28515625" style="341" bestFit="1" customWidth="1"/>
    <col min="38" max="38" width="5.140625" style="341" customWidth="1"/>
    <col min="39" max="39" width="4.5703125" style="341" customWidth="1"/>
    <col min="40" max="40" width="4.7109375" style="341" customWidth="1"/>
    <col min="41" max="41" width="6.85546875" style="341" customWidth="1"/>
    <col min="42" max="42" width="6.28515625" style="341" customWidth="1"/>
    <col min="43" max="43" width="6" style="341" customWidth="1"/>
    <col min="44" max="44" width="6.7109375" style="341" customWidth="1"/>
    <col min="45" max="46" width="8.7109375" style="341" hidden="1" customWidth="1"/>
    <col min="47" max="47" width="0" style="341" hidden="1" customWidth="1"/>
    <col min="48" max="239" width="9.140625" style="341"/>
    <col min="240" max="240" width="3" style="341" bestFit="1" customWidth="1"/>
    <col min="241" max="241" width="30" style="341" customWidth="1"/>
    <col min="242" max="242" width="8.140625" style="341" customWidth="1"/>
    <col min="243" max="243" width="13.7109375" style="341" customWidth="1"/>
    <col min="244" max="244" width="6.28515625" style="341" customWidth="1"/>
    <col min="245" max="245" width="5.5703125" style="341" customWidth="1"/>
    <col min="246" max="246" width="9.140625" style="341"/>
    <col min="247" max="247" width="6" style="341" customWidth="1"/>
    <col min="248" max="248" width="6.5703125" style="341" customWidth="1"/>
    <col min="249" max="249" width="8.85546875" style="341" customWidth="1"/>
    <col min="250" max="250" width="6.28515625" style="341" customWidth="1"/>
    <col min="251" max="251" width="10.28515625" style="341" customWidth="1"/>
    <col min="252" max="252" width="8.85546875" style="341" customWidth="1"/>
    <col min="253" max="253" width="5.140625" style="341" customWidth="1"/>
    <col min="254" max="254" width="5" style="341" customWidth="1"/>
    <col min="255" max="255" width="4.42578125" style="341" customWidth="1"/>
    <col min="256" max="256" width="7.28515625" style="341" customWidth="1"/>
    <col min="257" max="257" width="9.140625" style="341"/>
    <col min="258" max="258" width="8.140625" style="341" customWidth="1"/>
    <col min="259" max="259" width="7.42578125" style="341" customWidth="1"/>
    <col min="260" max="260" width="9.140625" style="341"/>
    <col min="261" max="261" width="10.28515625" style="341" customWidth="1"/>
    <col min="262" max="262" width="5.42578125" style="341" customWidth="1"/>
    <col min="263" max="263" width="6" style="341" customWidth="1"/>
    <col min="264" max="264" width="5.42578125" style="341" customWidth="1"/>
    <col min="265" max="265" width="6" style="341" customWidth="1"/>
    <col min="266" max="266" width="6.5703125" style="341" customWidth="1"/>
    <col min="267" max="267" width="7" style="341" customWidth="1"/>
    <col min="268" max="268" width="6.42578125" style="341" bestFit="1" customWidth="1"/>
    <col min="269" max="269" width="6" style="341" bestFit="1" customWidth="1"/>
    <col min="270" max="270" width="6.42578125" style="341" bestFit="1" customWidth="1"/>
    <col min="271" max="271" width="6" style="341" bestFit="1" customWidth="1"/>
    <col min="272" max="272" width="5.42578125" style="341" bestFit="1" customWidth="1"/>
    <col min="273" max="273" width="6" style="341" bestFit="1" customWidth="1"/>
    <col min="274" max="274" width="4.5703125" style="341" customWidth="1"/>
    <col min="275" max="275" width="6.28515625" style="341" customWidth="1"/>
    <col min="276" max="276" width="4.7109375" style="341" customWidth="1"/>
    <col min="277" max="277" width="6.42578125" style="341" customWidth="1"/>
    <col min="278" max="278" width="6" style="341" customWidth="1"/>
    <col min="279" max="279" width="6.28515625" style="341" customWidth="1"/>
    <col min="280" max="280" width="7.140625" style="341" customWidth="1"/>
    <col min="281" max="281" width="6.85546875" style="341" customWidth="1"/>
    <col min="282" max="282" width="7.140625" style="341" customWidth="1"/>
    <col min="283" max="283" width="6.7109375" style="341" customWidth="1"/>
    <col min="284" max="284" width="7" style="341" customWidth="1"/>
    <col min="285" max="285" width="6.42578125" style="341" customWidth="1"/>
    <col min="286" max="286" width="8.42578125" style="341" customWidth="1"/>
    <col min="287" max="287" width="6.42578125" style="341" customWidth="1"/>
    <col min="288" max="288" width="7.85546875" style="341" customWidth="1"/>
    <col min="289" max="289" width="7.28515625" style="341" customWidth="1"/>
    <col min="290" max="290" width="6.85546875" style="341" customWidth="1"/>
    <col min="291" max="291" width="8.5703125" style="341" bestFit="1" customWidth="1"/>
    <col min="292" max="495" width="9.140625" style="341"/>
    <col min="496" max="496" width="3" style="341" bestFit="1" customWidth="1"/>
    <col min="497" max="497" width="30" style="341" customWidth="1"/>
    <col min="498" max="498" width="8.140625" style="341" customWidth="1"/>
    <col min="499" max="499" width="13.7109375" style="341" customWidth="1"/>
    <col min="500" max="500" width="6.28515625" style="341" customWidth="1"/>
    <col min="501" max="501" width="5.5703125" style="341" customWidth="1"/>
    <col min="502" max="502" width="9.140625" style="341"/>
    <col min="503" max="503" width="6" style="341" customWidth="1"/>
    <col min="504" max="504" width="6.5703125" style="341" customWidth="1"/>
    <col min="505" max="505" width="8.85546875" style="341" customWidth="1"/>
    <col min="506" max="506" width="6.28515625" style="341" customWidth="1"/>
    <col min="507" max="507" width="10.28515625" style="341" customWidth="1"/>
    <col min="508" max="508" width="8.85546875" style="341" customWidth="1"/>
    <col min="509" max="509" width="5.140625" style="341" customWidth="1"/>
    <col min="510" max="510" width="5" style="341" customWidth="1"/>
    <col min="511" max="511" width="4.42578125" style="341" customWidth="1"/>
    <col min="512" max="512" width="7.28515625" style="341" customWidth="1"/>
    <col min="513" max="513" width="9.140625" style="341"/>
    <col min="514" max="514" width="8.140625" style="341" customWidth="1"/>
    <col min="515" max="515" width="7.42578125" style="341" customWidth="1"/>
    <col min="516" max="516" width="9.140625" style="341"/>
    <col min="517" max="517" width="10.28515625" style="341" customWidth="1"/>
    <col min="518" max="518" width="5.42578125" style="341" customWidth="1"/>
    <col min="519" max="519" width="6" style="341" customWidth="1"/>
    <col min="520" max="520" width="5.42578125" style="341" customWidth="1"/>
    <col min="521" max="521" width="6" style="341" customWidth="1"/>
    <col min="522" max="522" width="6.5703125" style="341" customWidth="1"/>
    <col min="523" max="523" width="7" style="341" customWidth="1"/>
    <col min="524" max="524" width="6.42578125" style="341" bestFit="1" customWidth="1"/>
    <col min="525" max="525" width="6" style="341" bestFit="1" customWidth="1"/>
    <col min="526" max="526" width="6.42578125" style="341" bestFit="1" customWidth="1"/>
    <col min="527" max="527" width="6" style="341" bestFit="1" customWidth="1"/>
    <col min="528" max="528" width="5.42578125" style="341" bestFit="1" customWidth="1"/>
    <col min="529" max="529" width="6" style="341" bestFit="1" customWidth="1"/>
    <col min="530" max="530" width="4.5703125" style="341" customWidth="1"/>
    <col min="531" max="531" width="6.28515625" style="341" customWidth="1"/>
    <col min="532" max="532" width="4.7109375" style="341" customWidth="1"/>
    <col min="533" max="533" width="6.42578125" style="341" customWidth="1"/>
    <col min="534" max="534" width="6" style="341" customWidth="1"/>
    <col min="535" max="535" width="6.28515625" style="341" customWidth="1"/>
    <col min="536" max="536" width="7.140625" style="341" customWidth="1"/>
    <col min="537" max="537" width="6.85546875" style="341" customWidth="1"/>
    <col min="538" max="538" width="7.140625" style="341" customWidth="1"/>
    <col min="539" max="539" width="6.7109375" style="341" customWidth="1"/>
    <col min="540" max="540" width="7" style="341" customWidth="1"/>
    <col min="541" max="541" width="6.42578125" style="341" customWidth="1"/>
    <col min="542" max="542" width="8.42578125" style="341" customWidth="1"/>
    <col min="543" max="543" width="6.42578125" style="341" customWidth="1"/>
    <col min="544" max="544" width="7.85546875" style="341" customWidth="1"/>
    <col min="545" max="545" width="7.28515625" style="341" customWidth="1"/>
    <col min="546" max="546" width="6.85546875" style="341" customWidth="1"/>
    <col min="547" max="547" width="8.5703125" style="341" bestFit="1" customWidth="1"/>
    <col min="548" max="751" width="9.140625" style="341"/>
    <col min="752" max="752" width="3" style="341" bestFit="1" customWidth="1"/>
    <col min="753" max="753" width="30" style="341" customWidth="1"/>
    <col min="754" max="754" width="8.140625" style="341" customWidth="1"/>
    <col min="755" max="755" width="13.7109375" style="341" customWidth="1"/>
    <col min="756" max="756" width="6.28515625" style="341" customWidth="1"/>
    <col min="757" max="757" width="5.5703125" style="341" customWidth="1"/>
    <col min="758" max="758" width="9.140625" style="341"/>
    <col min="759" max="759" width="6" style="341" customWidth="1"/>
    <col min="760" max="760" width="6.5703125" style="341" customWidth="1"/>
    <col min="761" max="761" width="8.85546875" style="341" customWidth="1"/>
    <col min="762" max="762" width="6.28515625" style="341" customWidth="1"/>
    <col min="763" max="763" width="10.28515625" style="341" customWidth="1"/>
    <col min="764" max="764" width="8.85546875" style="341" customWidth="1"/>
    <col min="765" max="765" width="5.140625" style="341" customWidth="1"/>
    <col min="766" max="766" width="5" style="341" customWidth="1"/>
    <col min="767" max="767" width="4.42578125" style="341" customWidth="1"/>
    <col min="768" max="768" width="7.28515625" style="341" customWidth="1"/>
    <col min="769" max="769" width="9.140625" style="341"/>
    <col min="770" max="770" width="8.140625" style="341" customWidth="1"/>
    <col min="771" max="771" width="7.42578125" style="341" customWidth="1"/>
    <col min="772" max="772" width="9.140625" style="341"/>
    <col min="773" max="773" width="10.28515625" style="341" customWidth="1"/>
    <col min="774" max="774" width="5.42578125" style="341" customWidth="1"/>
    <col min="775" max="775" width="6" style="341" customWidth="1"/>
    <col min="776" max="776" width="5.42578125" style="341" customWidth="1"/>
    <col min="777" max="777" width="6" style="341" customWidth="1"/>
    <col min="778" max="778" width="6.5703125" style="341" customWidth="1"/>
    <col min="779" max="779" width="7" style="341" customWidth="1"/>
    <col min="780" max="780" width="6.42578125" style="341" bestFit="1" customWidth="1"/>
    <col min="781" max="781" width="6" style="341" bestFit="1" customWidth="1"/>
    <col min="782" max="782" width="6.42578125" style="341" bestFit="1" customWidth="1"/>
    <col min="783" max="783" width="6" style="341" bestFit="1" customWidth="1"/>
    <col min="784" max="784" width="5.42578125" style="341" bestFit="1" customWidth="1"/>
    <col min="785" max="785" width="6" style="341" bestFit="1" customWidth="1"/>
    <col min="786" max="786" width="4.5703125" style="341" customWidth="1"/>
    <col min="787" max="787" width="6.28515625" style="341" customWidth="1"/>
    <col min="788" max="788" width="4.7109375" style="341" customWidth="1"/>
    <col min="789" max="789" width="6.42578125" style="341" customWidth="1"/>
    <col min="790" max="790" width="6" style="341" customWidth="1"/>
    <col min="791" max="791" width="6.28515625" style="341" customWidth="1"/>
    <col min="792" max="792" width="7.140625" style="341" customWidth="1"/>
    <col min="793" max="793" width="6.85546875" style="341" customWidth="1"/>
    <col min="794" max="794" width="7.140625" style="341" customWidth="1"/>
    <col min="795" max="795" width="6.7109375" style="341" customWidth="1"/>
    <col min="796" max="796" width="7" style="341" customWidth="1"/>
    <col min="797" max="797" width="6.42578125" style="341" customWidth="1"/>
    <col min="798" max="798" width="8.42578125" style="341" customWidth="1"/>
    <col min="799" max="799" width="6.42578125" style="341" customWidth="1"/>
    <col min="800" max="800" width="7.85546875" style="341" customWidth="1"/>
    <col min="801" max="801" width="7.28515625" style="341" customWidth="1"/>
    <col min="802" max="802" width="6.85546875" style="341" customWidth="1"/>
    <col min="803" max="803" width="8.5703125" style="341" bestFit="1" customWidth="1"/>
    <col min="804" max="1007" width="9.140625" style="341"/>
    <col min="1008" max="1008" width="3" style="341" bestFit="1" customWidth="1"/>
    <col min="1009" max="1009" width="30" style="341" customWidth="1"/>
    <col min="1010" max="1010" width="8.140625" style="341" customWidth="1"/>
    <col min="1011" max="1011" width="13.7109375" style="341" customWidth="1"/>
    <col min="1012" max="1012" width="6.28515625" style="341" customWidth="1"/>
    <col min="1013" max="1013" width="5.5703125" style="341" customWidth="1"/>
    <col min="1014" max="1014" width="9.140625" style="341"/>
    <col min="1015" max="1015" width="6" style="341" customWidth="1"/>
    <col min="1016" max="1016" width="6.5703125" style="341" customWidth="1"/>
    <col min="1017" max="1017" width="8.85546875" style="341" customWidth="1"/>
    <col min="1018" max="1018" width="6.28515625" style="341" customWidth="1"/>
    <col min="1019" max="1019" width="10.28515625" style="341" customWidth="1"/>
    <col min="1020" max="1020" width="8.85546875" style="341" customWidth="1"/>
    <col min="1021" max="1021" width="5.140625" style="341" customWidth="1"/>
    <col min="1022" max="1022" width="5" style="341" customWidth="1"/>
    <col min="1023" max="1023" width="4.42578125" style="341" customWidth="1"/>
    <col min="1024" max="1024" width="7.28515625" style="341" customWidth="1"/>
    <col min="1025" max="1025" width="9.140625" style="341"/>
    <col min="1026" max="1026" width="8.140625" style="341" customWidth="1"/>
    <col min="1027" max="1027" width="7.42578125" style="341" customWidth="1"/>
    <col min="1028" max="1028" width="9.140625" style="341"/>
    <col min="1029" max="1029" width="10.28515625" style="341" customWidth="1"/>
    <col min="1030" max="1030" width="5.42578125" style="341" customWidth="1"/>
    <col min="1031" max="1031" width="6" style="341" customWidth="1"/>
    <col min="1032" max="1032" width="5.42578125" style="341" customWidth="1"/>
    <col min="1033" max="1033" width="6" style="341" customWidth="1"/>
    <col min="1034" max="1034" width="6.5703125" style="341" customWidth="1"/>
    <col min="1035" max="1035" width="7" style="341" customWidth="1"/>
    <col min="1036" max="1036" width="6.42578125" style="341" bestFit="1" customWidth="1"/>
    <col min="1037" max="1037" width="6" style="341" bestFit="1" customWidth="1"/>
    <col min="1038" max="1038" width="6.42578125" style="341" bestFit="1" customWidth="1"/>
    <col min="1039" max="1039" width="6" style="341" bestFit="1" customWidth="1"/>
    <col min="1040" max="1040" width="5.42578125" style="341" bestFit="1" customWidth="1"/>
    <col min="1041" max="1041" width="6" style="341" bestFit="1" customWidth="1"/>
    <col min="1042" max="1042" width="4.5703125" style="341" customWidth="1"/>
    <col min="1043" max="1043" width="6.28515625" style="341" customWidth="1"/>
    <col min="1044" max="1044" width="4.7109375" style="341" customWidth="1"/>
    <col min="1045" max="1045" width="6.42578125" style="341" customWidth="1"/>
    <col min="1046" max="1046" width="6" style="341" customWidth="1"/>
    <col min="1047" max="1047" width="6.28515625" style="341" customWidth="1"/>
    <col min="1048" max="1048" width="7.140625" style="341" customWidth="1"/>
    <col min="1049" max="1049" width="6.85546875" style="341" customWidth="1"/>
    <col min="1050" max="1050" width="7.140625" style="341" customWidth="1"/>
    <col min="1051" max="1051" width="6.7109375" style="341" customWidth="1"/>
    <col min="1052" max="1052" width="7" style="341" customWidth="1"/>
    <col min="1053" max="1053" width="6.42578125" style="341" customWidth="1"/>
    <col min="1054" max="1054" width="8.42578125" style="341" customWidth="1"/>
    <col min="1055" max="1055" width="6.42578125" style="341" customWidth="1"/>
    <col min="1056" max="1056" width="7.85546875" style="341" customWidth="1"/>
    <col min="1057" max="1057" width="7.28515625" style="341" customWidth="1"/>
    <col min="1058" max="1058" width="6.85546875" style="341" customWidth="1"/>
    <col min="1059" max="1059" width="8.5703125" style="341" bestFit="1" customWidth="1"/>
    <col min="1060" max="1263" width="9.140625" style="341"/>
    <col min="1264" max="1264" width="3" style="341" bestFit="1" customWidth="1"/>
    <col min="1265" max="1265" width="30" style="341" customWidth="1"/>
    <col min="1266" max="1266" width="8.140625" style="341" customWidth="1"/>
    <col min="1267" max="1267" width="13.7109375" style="341" customWidth="1"/>
    <col min="1268" max="1268" width="6.28515625" style="341" customWidth="1"/>
    <col min="1269" max="1269" width="5.5703125" style="341" customWidth="1"/>
    <col min="1270" max="1270" width="9.140625" style="341"/>
    <col min="1271" max="1271" width="6" style="341" customWidth="1"/>
    <col min="1272" max="1272" width="6.5703125" style="341" customWidth="1"/>
    <col min="1273" max="1273" width="8.85546875" style="341" customWidth="1"/>
    <col min="1274" max="1274" width="6.28515625" style="341" customWidth="1"/>
    <col min="1275" max="1275" width="10.28515625" style="341" customWidth="1"/>
    <col min="1276" max="1276" width="8.85546875" style="341" customWidth="1"/>
    <col min="1277" max="1277" width="5.140625" style="341" customWidth="1"/>
    <col min="1278" max="1278" width="5" style="341" customWidth="1"/>
    <col min="1279" max="1279" width="4.42578125" style="341" customWidth="1"/>
    <col min="1280" max="1280" width="7.28515625" style="341" customWidth="1"/>
    <col min="1281" max="1281" width="9.140625" style="341"/>
    <col min="1282" max="1282" width="8.140625" style="341" customWidth="1"/>
    <col min="1283" max="1283" width="7.42578125" style="341" customWidth="1"/>
    <col min="1284" max="1284" width="9.140625" style="341"/>
    <col min="1285" max="1285" width="10.28515625" style="341" customWidth="1"/>
    <col min="1286" max="1286" width="5.42578125" style="341" customWidth="1"/>
    <col min="1287" max="1287" width="6" style="341" customWidth="1"/>
    <col min="1288" max="1288" width="5.42578125" style="341" customWidth="1"/>
    <col min="1289" max="1289" width="6" style="341" customWidth="1"/>
    <col min="1290" max="1290" width="6.5703125" style="341" customWidth="1"/>
    <col min="1291" max="1291" width="7" style="341" customWidth="1"/>
    <col min="1292" max="1292" width="6.42578125" style="341" bestFit="1" customWidth="1"/>
    <col min="1293" max="1293" width="6" style="341" bestFit="1" customWidth="1"/>
    <col min="1294" max="1294" width="6.42578125" style="341" bestFit="1" customWidth="1"/>
    <col min="1295" max="1295" width="6" style="341" bestFit="1" customWidth="1"/>
    <col min="1296" max="1296" width="5.42578125" style="341" bestFit="1" customWidth="1"/>
    <col min="1297" max="1297" width="6" style="341" bestFit="1" customWidth="1"/>
    <col min="1298" max="1298" width="4.5703125" style="341" customWidth="1"/>
    <col min="1299" max="1299" width="6.28515625" style="341" customWidth="1"/>
    <col min="1300" max="1300" width="4.7109375" style="341" customWidth="1"/>
    <col min="1301" max="1301" width="6.42578125" style="341" customWidth="1"/>
    <col min="1302" max="1302" width="6" style="341" customWidth="1"/>
    <col min="1303" max="1303" width="6.28515625" style="341" customWidth="1"/>
    <col min="1304" max="1304" width="7.140625" style="341" customWidth="1"/>
    <col min="1305" max="1305" width="6.85546875" style="341" customWidth="1"/>
    <col min="1306" max="1306" width="7.140625" style="341" customWidth="1"/>
    <col min="1307" max="1307" width="6.7109375" style="341" customWidth="1"/>
    <col min="1308" max="1308" width="7" style="341" customWidth="1"/>
    <col min="1309" max="1309" width="6.42578125" style="341" customWidth="1"/>
    <col min="1310" max="1310" width="8.42578125" style="341" customWidth="1"/>
    <col min="1311" max="1311" width="6.42578125" style="341" customWidth="1"/>
    <col min="1312" max="1312" width="7.85546875" style="341" customWidth="1"/>
    <col min="1313" max="1313" width="7.28515625" style="341" customWidth="1"/>
    <col min="1314" max="1314" width="6.85546875" style="341" customWidth="1"/>
    <col min="1315" max="1315" width="8.5703125" style="341" bestFit="1" customWidth="1"/>
    <col min="1316" max="1519" width="9.140625" style="341"/>
    <col min="1520" max="1520" width="3" style="341" bestFit="1" customWidth="1"/>
    <col min="1521" max="1521" width="30" style="341" customWidth="1"/>
    <col min="1522" max="1522" width="8.140625" style="341" customWidth="1"/>
    <col min="1523" max="1523" width="13.7109375" style="341" customWidth="1"/>
    <col min="1524" max="1524" width="6.28515625" style="341" customWidth="1"/>
    <col min="1525" max="1525" width="5.5703125" style="341" customWidth="1"/>
    <col min="1526" max="1526" width="9.140625" style="341"/>
    <col min="1527" max="1527" width="6" style="341" customWidth="1"/>
    <col min="1528" max="1528" width="6.5703125" style="341" customWidth="1"/>
    <col min="1529" max="1529" width="8.85546875" style="341" customWidth="1"/>
    <col min="1530" max="1530" width="6.28515625" style="341" customWidth="1"/>
    <col min="1531" max="1531" width="10.28515625" style="341" customWidth="1"/>
    <col min="1532" max="1532" width="8.85546875" style="341" customWidth="1"/>
    <col min="1533" max="1533" width="5.140625" style="341" customWidth="1"/>
    <col min="1534" max="1534" width="5" style="341" customWidth="1"/>
    <col min="1535" max="1535" width="4.42578125" style="341" customWidth="1"/>
    <col min="1536" max="1536" width="7.28515625" style="341" customWidth="1"/>
    <col min="1537" max="1537" width="9.140625" style="341"/>
    <col min="1538" max="1538" width="8.140625" style="341" customWidth="1"/>
    <col min="1539" max="1539" width="7.42578125" style="341" customWidth="1"/>
    <col min="1540" max="1540" width="9.140625" style="341"/>
    <col min="1541" max="1541" width="10.28515625" style="341" customWidth="1"/>
    <col min="1542" max="1542" width="5.42578125" style="341" customWidth="1"/>
    <col min="1543" max="1543" width="6" style="341" customWidth="1"/>
    <col min="1544" max="1544" width="5.42578125" style="341" customWidth="1"/>
    <col min="1545" max="1545" width="6" style="341" customWidth="1"/>
    <col min="1546" max="1546" width="6.5703125" style="341" customWidth="1"/>
    <col min="1547" max="1547" width="7" style="341" customWidth="1"/>
    <col min="1548" max="1548" width="6.42578125" style="341" bestFit="1" customWidth="1"/>
    <col min="1549" max="1549" width="6" style="341" bestFit="1" customWidth="1"/>
    <col min="1550" max="1550" width="6.42578125" style="341" bestFit="1" customWidth="1"/>
    <col min="1551" max="1551" width="6" style="341" bestFit="1" customWidth="1"/>
    <col min="1552" max="1552" width="5.42578125" style="341" bestFit="1" customWidth="1"/>
    <col min="1553" max="1553" width="6" style="341" bestFit="1" customWidth="1"/>
    <col min="1554" max="1554" width="4.5703125" style="341" customWidth="1"/>
    <col min="1555" max="1555" width="6.28515625" style="341" customWidth="1"/>
    <col min="1556" max="1556" width="4.7109375" style="341" customWidth="1"/>
    <col min="1557" max="1557" width="6.42578125" style="341" customWidth="1"/>
    <col min="1558" max="1558" width="6" style="341" customWidth="1"/>
    <col min="1559" max="1559" width="6.28515625" style="341" customWidth="1"/>
    <col min="1560" max="1560" width="7.140625" style="341" customWidth="1"/>
    <col min="1561" max="1561" width="6.85546875" style="341" customWidth="1"/>
    <col min="1562" max="1562" width="7.140625" style="341" customWidth="1"/>
    <col min="1563" max="1563" width="6.7109375" style="341" customWidth="1"/>
    <col min="1564" max="1564" width="7" style="341" customWidth="1"/>
    <col min="1565" max="1565" width="6.42578125" style="341" customWidth="1"/>
    <col min="1566" max="1566" width="8.42578125" style="341" customWidth="1"/>
    <col min="1567" max="1567" width="6.42578125" style="341" customWidth="1"/>
    <col min="1568" max="1568" width="7.85546875" style="341" customWidth="1"/>
    <col min="1569" max="1569" width="7.28515625" style="341" customWidth="1"/>
    <col min="1570" max="1570" width="6.85546875" style="341" customWidth="1"/>
    <col min="1571" max="1571" width="8.5703125" style="341" bestFit="1" customWidth="1"/>
    <col min="1572" max="1775" width="9.140625" style="341"/>
    <col min="1776" max="1776" width="3" style="341" bestFit="1" customWidth="1"/>
    <col min="1777" max="1777" width="30" style="341" customWidth="1"/>
    <col min="1778" max="1778" width="8.140625" style="341" customWidth="1"/>
    <col min="1779" max="1779" width="13.7109375" style="341" customWidth="1"/>
    <col min="1780" max="1780" width="6.28515625" style="341" customWidth="1"/>
    <col min="1781" max="1781" width="5.5703125" style="341" customWidth="1"/>
    <col min="1782" max="1782" width="9.140625" style="341"/>
    <col min="1783" max="1783" width="6" style="341" customWidth="1"/>
    <col min="1784" max="1784" width="6.5703125" style="341" customWidth="1"/>
    <col min="1785" max="1785" width="8.85546875" style="341" customWidth="1"/>
    <col min="1786" max="1786" width="6.28515625" style="341" customWidth="1"/>
    <col min="1787" max="1787" width="10.28515625" style="341" customWidth="1"/>
    <col min="1788" max="1788" width="8.85546875" style="341" customWidth="1"/>
    <col min="1789" max="1789" width="5.140625" style="341" customWidth="1"/>
    <col min="1790" max="1790" width="5" style="341" customWidth="1"/>
    <col min="1791" max="1791" width="4.42578125" style="341" customWidth="1"/>
    <col min="1792" max="1792" width="7.28515625" style="341" customWidth="1"/>
    <col min="1793" max="1793" width="9.140625" style="341"/>
    <col min="1794" max="1794" width="8.140625" style="341" customWidth="1"/>
    <col min="1795" max="1795" width="7.42578125" style="341" customWidth="1"/>
    <col min="1796" max="1796" width="9.140625" style="341"/>
    <col min="1797" max="1797" width="10.28515625" style="341" customWidth="1"/>
    <col min="1798" max="1798" width="5.42578125" style="341" customWidth="1"/>
    <col min="1799" max="1799" width="6" style="341" customWidth="1"/>
    <col min="1800" max="1800" width="5.42578125" style="341" customWidth="1"/>
    <col min="1801" max="1801" width="6" style="341" customWidth="1"/>
    <col min="1802" max="1802" width="6.5703125" style="341" customWidth="1"/>
    <col min="1803" max="1803" width="7" style="341" customWidth="1"/>
    <col min="1804" max="1804" width="6.42578125" style="341" bestFit="1" customWidth="1"/>
    <col min="1805" max="1805" width="6" style="341" bestFit="1" customWidth="1"/>
    <col min="1806" max="1806" width="6.42578125" style="341" bestFit="1" customWidth="1"/>
    <col min="1807" max="1807" width="6" style="341" bestFit="1" customWidth="1"/>
    <col min="1808" max="1808" width="5.42578125" style="341" bestFit="1" customWidth="1"/>
    <col min="1809" max="1809" width="6" style="341" bestFit="1" customWidth="1"/>
    <col min="1810" max="1810" width="4.5703125" style="341" customWidth="1"/>
    <col min="1811" max="1811" width="6.28515625" style="341" customWidth="1"/>
    <col min="1812" max="1812" width="4.7109375" style="341" customWidth="1"/>
    <col min="1813" max="1813" width="6.42578125" style="341" customWidth="1"/>
    <col min="1814" max="1814" width="6" style="341" customWidth="1"/>
    <col min="1815" max="1815" width="6.28515625" style="341" customWidth="1"/>
    <col min="1816" max="1816" width="7.140625" style="341" customWidth="1"/>
    <col min="1817" max="1817" width="6.85546875" style="341" customWidth="1"/>
    <col min="1818" max="1818" width="7.140625" style="341" customWidth="1"/>
    <col min="1819" max="1819" width="6.7109375" style="341" customWidth="1"/>
    <col min="1820" max="1820" width="7" style="341" customWidth="1"/>
    <col min="1821" max="1821" width="6.42578125" style="341" customWidth="1"/>
    <col min="1822" max="1822" width="8.42578125" style="341" customWidth="1"/>
    <col min="1823" max="1823" width="6.42578125" style="341" customWidth="1"/>
    <col min="1824" max="1824" width="7.85546875" style="341" customWidth="1"/>
    <col min="1825" max="1825" width="7.28515625" style="341" customWidth="1"/>
    <col min="1826" max="1826" width="6.85546875" style="341" customWidth="1"/>
    <col min="1827" max="1827" width="8.5703125" style="341" bestFit="1" customWidth="1"/>
    <col min="1828" max="2031" width="9.140625" style="341"/>
    <col min="2032" max="2032" width="3" style="341" bestFit="1" customWidth="1"/>
    <col min="2033" max="2033" width="30" style="341" customWidth="1"/>
    <col min="2034" max="2034" width="8.140625" style="341" customWidth="1"/>
    <col min="2035" max="2035" width="13.7109375" style="341" customWidth="1"/>
    <col min="2036" max="2036" width="6.28515625" style="341" customWidth="1"/>
    <col min="2037" max="2037" width="5.5703125" style="341" customWidth="1"/>
    <col min="2038" max="2038" width="9.140625" style="341"/>
    <col min="2039" max="2039" width="6" style="341" customWidth="1"/>
    <col min="2040" max="2040" width="6.5703125" style="341" customWidth="1"/>
    <col min="2041" max="2041" width="8.85546875" style="341" customWidth="1"/>
    <col min="2042" max="2042" width="6.28515625" style="341" customWidth="1"/>
    <col min="2043" max="2043" width="10.28515625" style="341" customWidth="1"/>
    <col min="2044" max="2044" width="8.85546875" style="341" customWidth="1"/>
    <col min="2045" max="2045" width="5.140625" style="341" customWidth="1"/>
    <col min="2046" max="2046" width="5" style="341" customWidth="1"/>
    <col min="2047" max="2047" width="4.42578125" style="341" customWidth="1"/>
    <col min="2048" max="2048" width="7.28515625" style="341" customWidth="1"/>
    <col min="2049" max="2049" width="9.140625" style="341"/>
    <col min="2050" max="2050" width="8.140625" style="341" customWidth="1"/>
    <col min="2051" max="2051" width="7.42578125" style="341" customWidth="1"/>
    <col min="2052" max="2052" width="9.140625" style="341"/>
    <col min="2053" max="2053" width="10.28515625" style="341" customWidth="1"/>
    <col min="2054" max="2054" width="5.42578125" style="341" customWidth="1"/>
    <col min="2055" max="2055" width="6" style="341" customWidth="1"/>
    <col min="2056" max="2056" width="5.42578125" style="341" customWidth="1"/>
    <col min="2057" max="2057" width="6" style="341" customWidth="1"/>
    <col min="2058" max="2058" width="6.5703125" style="341" customWidth="1"/>
    <col min="2059" max="2059" width="7" style="341" customWidth="1"/>
    <col min="2060" max="2060" width="6.42578125" style="341" bestFit="1" customWidth="1"/>
    <col min="2061" max="2061" width="6" style="341" bestFit="1" customWidth="1"/>
    <col min="2062" max="2062" width="6.42578125" style="341" bestFit="1" customWidth="1"/>
    <col min="2063" max="2063" width="6" style="341" bestFit="1" customWidth="1"/>
    <col min="2064" max="2064" width="5.42578125" style="341" bestFit="1" customWidth="1"/>
    <col min="2065" max="2065" width="6" style="341" bestFit="1" customWidth="1"/>
    <col min="2066" max="2066" width="4.5703125" style="341" customWidth="1"/>
    <col min="2067" max="2067" width="6.28515625" style="341" customWidth="1"/>
    <col min="2068" max="2068" width="4.7109375" style="341" customWidth="1"/>
    <col min="2069" max="2069" width="6.42578125" style="341" customWidth="1"/>
    <col min="2070" max="2070" width="6" style="341" customWidth="1"/>
    <col min="2071" max="2071" width="6.28515625" style="341" customWidth="1"/>
    <col min="2072" max="2072" width="7.140625" style="341" customWidth="1"/>
    <col min="2073" max="2073" width="6.85546875" style="341" customWidth="1"/>
    <col min="2074" max="2074" width="7.140625" style="341" customWidth="1"/>
    <col min="2075" max="2075" width="6.7109375" style="341" customWidth="1"/>
    <col min="2076" max="2076" width="7" style="341" customWidth="1"/>
    <col min="2077" max="2077" width="6.42578125" style="341" customWidth="1"/>
    <col min="2078" max="2078" width="8.42578125" style="341" customWidth="1"/>
    <col min="2079" max="2079" width="6.42578125" style="341" customWidth="1"/>
    <col min="2080" max="2080" width="7.85546875" style="341" customWidth="1"/>
    <col min="2081" max="2081" width="7.28515625" style="341" customWidth="1"/>
    <col min="2082" max="2082" width="6.85546875" style="341" customWidth="1"/>
    <col min="2083" max="2083" width="8.5703125" style="341" bestFit="1" customWidth="1"/>
    <col min="2084" max="2287" width="9.140625" style="341"/>
    <col min="2288" max="2288" width="3" style="341" bestFit="1" customWidth="1"/>
    <col min="2289" max="2289" width="30" style="341" customWidth="1"/>
    <col min="2290" max="2290" width="8.140625" style="341" customWidth="1"/>
    <col min="2291" max="2291" width="13.7109375" style="341" customWidth="1"/>
    <col min="2292" max="2292" width="6.28515625" style="341" customWidth="1"/>
    <col min="2293" max="2293" width="5.5703125" style="341" customWidth="1"/>
    <col min="2294" max="2294" width="9.140625" style="341"/>
    <col min="2295" max="2295" width="6" style="341" customWidth="1"/>
    <col min="2296" max="2296" width="6.5703125" style="341" customWidth="1"/>
    <col min="2297" max="2297" width="8.85546875" style="341" customWidth="1"/>
    <col min="2298" max="2298" width="6.28515625" style="341" customWidth="1"/>
    <col min="2299" max="2299" width="10.28515625" style="341" customWidth="1"/>
    <col min="2300" max="2300" width="8.85546875" style="341" customWidth="1"/>
    <col min="2301" max="2301" width="5.140625" style="341" customWidth="1"/>
    <col min="2302" max="2302" width="5" style="341" customWidth="1"/>
    <col min="2303" max="2303" width="4.42578125" style="341" customWidth="1"/>
    <col min="2304" max="2304" width="7.28515625" style="341" customWidth="1"/>
    <col min="2305" max="2305" width="9.140625" style="341"/>
    <col min="2306" max="2306" width="8.140625" style="341" customWidth="1"/>
    <col min="2307" max="2307" width="7.42578125" style="341" customWidth="1"/>
    <col min="2308" max="2308" width="9.140625" style="341"/>
    <col min="2309" max="2309" width="10.28515625" style="341" customWidth="1"/>
    <col min="2310" max="2310" width="5.42578125" style="341" customWidth="1"/>
    <col min="2311" max="2311" width="6" style="341" customWidth="1"/>
    <col min="2312" max="2312" width="5.42578125" style="341" customWidth="1"/>
    <col min="2313" max="2313" width="6" style="341" customWidth="1"/>
    <col min="2314" max="2314" width="6.5703125" style="341" customWidth="1"/>
    <col min="2315" max="2315" width="7" style="341" customWidth="1"/>
    <col min="2316" max="2316" width="6.42578125" style="341" bestFit="1" customWidth="1"/>
    <col min="2317" max="2317" width="6" style="341" bestFit="1" customWidth="1"/>
    <col min="2318" max="2318" width="6.42578125" style="341" bestFit="1" customWidth="1"/>
    <col min="2319" max="2319" width="6" style="341" bestFit="1" customWidth="1"/>
    <col min="2320" max="2320" width="5.42578125" style="341" bestFit="1" customWidth="1"/>
    <col min="2321" max="2321" width="6" style="341" bestFit="1" customWidth="1"/>
    <col min="2322" max="2322" width="4.5703125" style="341" customWidth="1"/>
    <col min="2323" max="2323" width="6.28515625" style="341" customWidth="1"/>
    <col min="2324" max="2324" width="4.7109375" style="341" customWidth="1"/>
    <col min="2325" max="2325" width="6.42578125" style="341" customWidth="1"/>
    <col min="2326" max="2326" width="6" style="341" customWidth="1"/>
    <col min="2327" max="2327" width="6.28515625" style="341" customWidth="1"/>
    <col min="2328" max="2328" width="7.140625" style="341" customWidth="1"/>
    <col min="2329" max="2329" width="6.85546875" style="341" customWidth="1"/>
    <col min="2330" max="2330" width="7.140625" style="341" customWidth="1"/>
    <col min="2331" max="2331" width="6.7109375" style="341" customWidth="1"/>
    <col min="2332" max="2332" width="7" style="341" customWidth="1"/>
    <col min="2333" max="2333" width="6.42578125" style="341" customWidth="1"/>
    <col min="2334" max="2334" width="8.42578125" style="341" customWidth="1"/>
    <col min="2335" max="2335" width="6.42578125" style="341" customWidth="1"/>
    <col min="2336" max="2336" width="7.85546875" style="341" customWidth="1"/>
    <col min="2337" max="2337" width="7.28515625" style="341" customWidth="1"/>
    <col min="2338" max="2338" width="6.85546875" style="341" customWidth="1"/>
    <col min="2339" max="2339" width="8.5703125" style="341" bestFit="1" customWidth="1"/>
    <col min="2340" max="2543" width="9.140625" style="341"/>
    <col min="2544" max="2544" width="3" style="341" bestFit="1" customWidth="1"/>
    <col min="2545" max="2545" width="30" style="341" customWidth="1"/>
    <col min="2546" max="2546" width="8.140625" style="341" customWidth="1"/>
    <col min="2547" max="2547" width="13.7109375" style="341" customWidth="1"/>
    <col min="2548" max="2548" width="6.28515625" style="341" customWidth="1"/>
    <col min="2549" max="2549" width="5.5703125" style="341" customWidth="1"/>
    <col min="2550" max="2550" width="9.140625" style="341"/>
    <col min="2551" max="2551" width="6" style="341" customWidth="1"/>
    <col min="2552" max="2552" width="6.5703125" style="341" customWidth="1"/>
    <col min="2553" max="2553" width="8.85546875" style="341" customWidth="1"/>
    <col min="2554" max="2554" width="6.28515625" style="341" customWidth="1"/>
    <col min="2555" max="2555" width="10.28515625" style="341" customWidth="1"/>
    <col min="2556" max="2556" width="8.85546875" style="341" customWidth="1"/>
    <col min="2557" max="2557" width="5.140625" style="341" customWidth="1"/>
    <col min="2558" max="2558" width="5" style="341" customWidth="1"/>
    <col min="2559" max="2559" width="4.42578125" style="341" customWidth="1"/>
    <col min="2560" max="2560" width="7.28515625" style="341" customWidth="1"/>
    <col min="2561" max="2561" width="9.140625" style="341"/>
    <col min="2562" max="2562" width="8.140625" style="341" customWidth="1"/>
    <col min="2563" max="2563" width="7.42578125" style="341" customWidth="1"/>
    <col min="2564" max="2564" width="9.140625" style="341"/>
    <col min="2565" max="2565" width="10.28515625" style="341" customWidth="1"/>
    <col min="2566" max="2566" width="5.42578125" style="341" customWidth="1"/>
    <col min="2567" max="2567" width="6" style="341" customWidth="1"/>
    <col min="2568" max="2568" width="5.42578125" style="341" customWidth="1"/>
    <col min="2569" max="2569" width="6" style="341" customWidth="1"/>
    <col min="2570" max="2570" width="6.5703125" style="341" customWidth="1"/>
    <col min="2571" max="2571" width="7" style="341" customWidth="1"/>
    <col min="2572" max="2572" width="6.42578125" style="341" bestFit="1" customWidth="1"/>
    <col min="2573" max="2573" width="6" style="341" bestFit="1" customWidth="1"/>
    <col min="2574" max="2574" width="6.42578125" style="341" bestFit="1" customWidth="1"/>
    <col min="2575" max="2575" width="6" style="341" bestFit="1" customWidth="1"/>
    <col min="2576" max="2576" width="5.42578125" style="341" bestFit="1" customWidth="1"/>
    <col min="2577" max="2577" width="6" style="341" bestFit="1" customWidth="1"/>
    <col min="2578" max="2578" width="4.5703125" style="341" customWidth="1"/>
    <col min="2579" max="2579" width="6.28515625" style="341" customWidth="1"/>
    <col min="2580" max="2580" width="4.7109375" style="341" customWidth="1"/>
    <col min="2581" max="2581" width="6.42578125" style="341" customWidth="1"/>
    <col min="2582" max="2582" width="6" style="341" customWidth="1"/>
    <col min="2583" max="2583" width="6.28515625" style="341" customWidth="1"/>
    <col min="2584" max="2584" width="7.140625" style="341" customWidth="1"/>
    <col min="2585" max="2585" width="6.85546875" style="341" customWidth="1"/>
    <col min="2586" max="2586" width="7.140625" style="341" customWidth="1"/>
    <col min="2587" max="2587" width="6.7109375" style="341" customWidth="1"/>
    <col min="2588" max="2588" width="7" style="341" customWidth="1"/>
    <col min="2589" max="2589" width="6.42578125" style="341" customWidth="1"/>
    <col min="2590" max="2590" width="8.42578125" style="341" customWidth="1"/>
    <col min="2591" max="2591" width="6.42578125" style="341" customWidth="1"/>
    <col min="2592" max="2592" width="7.85546875" style="341" customWidth="1"/>
    <col min="2593" max="2593" width="7.28515625" style="341" customWidth="1"/>
    <col min="2594" max="2594" width="6.85546875" style="341" customWidth="1"/>
    <col min="2595" max="2595" width="8.5703125" style="341" bestFit="1" customWidth="1"/>
    <col min="2596" max="2799" width="9.140625" style="341"/>
    <col min="2800" max="2800" width="3" style="341" bestFit="1" customWidth="1"/>
    <col min="2801" max="2801" width="30" style="341" customWidth="1"/>
    <col min="2802" max="2802" width="8.140625" style="341" customWidth="1"/>
    <col min="2803" max="2803" width="13.7109375" style="341" customWidth="1"/>
    <col min="2804" max="2804" width="6.28515625" style="341" customWidth="1"/>
    <col min="2805" max="2805" width="5.5703125" style="341" customWidth="1"/>
    <col min="2806" max="2806" width="9.140625" style="341"/>
    <col min="2807" max="2807" width="6" style="341" customWidth="1"/>
    <col min="2808" max="2808" width="6.5703125" style="341" customWidth="1"/>
    <col min="2809" max="2809" width="8.85546875" style="341" customWidth="1"/>
    <col min="2810" max="2810" width="6.28515625" style="341" customWidth="1"/>
    <col min="2811" max="2811" width="10.28515625" style="341" customWidth="1"/>
    <col min="2812" max="2812" width="8.85546875" style="341" customWidth="1"/>
    <col min="2813" max="2813" width="5.140625" style="341" customWidth="1"/>
    <col min="2814" max="2814" width="5" style="341" customWidth="1"/>
    <col min="2815" max="2815" width="4.42578125" style="341" customWidth="1"/>
    <col min="2816" max="2816" width="7.28515625" style="341" customWidth="1"/>
    <col min="2817" max="2817" width="9.140625" style="341"/>
    <col min="2818" max="2818" width="8.140625" style="341" customWidth="1"/>
    <col min="2819" max="2819" width="7.42578125" style="341" customWidth="1"/>
    <col min="2820" max="2820" width="9.140625" style="341"/>
    <col min="2821" max="2821" width="10.28515625" style="341" customWidth="1"/>
    <col min="2822" max="2822" width="5.42578125" style="341" customWidth="1"/>
    <col min="2823" max="2823" width="6" style="341" customWidth="1"/>
    <col min="2824" max="2824" width="5.42578125" style="341" customWidth="1"/>
    <col min="2825" max="2825" width="6" style="341" customWidth="1"/>
    <col min="2826" max="2826" width="6.5703125" style="341" customWidth="1"/>
    <col min="2827" max="2827" width="7" style="341" customWidth="1"/>
    <col min="2828" max="2828" width="6.42578125" style="341" bestFit="1" customWidth="1"/>
    <col min="2829" max="2829" width="6" style="341" bestFit="1" customWidth="1"/>
    <col min="2830" max="2830" width="6.42578125" style="341" bestFit="1" customWidth="1"/>
    <col min="2831" max="2831" width="6" style="341" bestFit="1" customWidth="1"/>
    <col min="2832" max="2832" width="5.42578125" style="341" bestFit="1" customWidth="1"/>
    <col min="2833" max="2833" width="6" style="341" bestFit="1" customWidth="1"/>
    <col min="2834" max="2834" width="4.5703125" style="341" customWidth="1"/>
    <col min="2835" max="2835" width="6.28515625" style="341" customWidth="1"/>
    <col min="2836" max="2836" width="4.7109375" style="341" customWidth="1"/>
    <col min="2837" max="2837" width="6.42578125" style="341" customWidth="1"/>
    <col min="2838" max="2838" width="6" style="341" customWidth="1"/>
    <col min="2839" max="2839" width="6.28515625" style="341" customWidth="1"/>
    <col min="2840" max="2840" width="7.140625" style="341" customWidth="1"/>
    <col min="2841" max="2841" width="6.85546875" style="341" customWidth="1"/>
    <col min="2842" max="2842" width="7.140625" style="341" customWidth="1"/>
    <col min="2843" max="2843" width="6.7109375" style="341" customWidth="1"/>
    <col min="2844" max="2844" width="7" style="341" customWidth="1"/>
    <col min="2845" max="2845" width="6.42578125" style="341" customWidth="1"/>
    <col min="2846" max="2846" width="8.42578125" style="341" customWidth="1"/>
    <col min="2847" max="2847" width="6.42578125" style="341" customWidth="1"/>
    <col min="2848" max="2848" width="7.85546875" style="341" customWidth="1"/>
    <col min="2849" max="2849" width="7.28515625" style="341" customWidth="1"/>
    <col min="2850" max="2850" width="6.85546875" style="341" customWidth="1"/>
    <col min="2851" max="2851" width="8.5703125" style="341" bestFit="1" customWidth="1"/>
    <col min="2852" max="3055" width="9.140625" style="341"/>
    <col min="3056" max="3056" width="3" style="341" bestFit="1" customWidth="1"/>
    <col min="3057" max="3057" width="30" style="341" customWidth="1"/>
    <col min="3058" max="3058" width="8.140625" style="341" customWidth="1"/>
    <col min="3059" max="3059" width="13.7109375" style="341" customWidth="1"/>
    <col min="3060" max="3060" width="6.28515625" style="341" customWidth="1"/>
    <col min="3061" max="3061" width="5.5703125" style="341" customWidth="1"/>
    <col min="3062" max="3062" width="9.140625" style="341"/>
    <col min="3063" max="3063" width="6" style="341" customWidth="1"/>
    <col min="3064" max="3064" width="6.5703125" style="341" customWidth="1"/>
    <col min="3065" max="3065" width="8.85546875" style="341" customWidth="1"/>
    <col min="3066" max="3066" width="6.28515625" style="341" customWidth="1"/>
    <col min="3067" max="3067" width="10.28515625" style="341" customWidth="1"/>
    <col min="3068" max="3068" width="8.85546875" style="341" customWidth="1"/>
    <col min="3069" max="3069" width="5.140625" style="341" customWidth="1"/>
    <col min="3070" max="3070" width="5" style="341" customWidth="1"/>
    <col min="3071" max="3071" width="4.42578125" style="341" customWidth="1"/>
    <col min="3072" max="3072" width="7.28515625" style="341" customWidth="1"/>
    <col min="3073" max="3073" width="9.140625" style="341"/>
    <col min="3074" max="3074" width="8.140625" style="341" customWidth="1"/>
    <col min="3075" max="3075" width="7.42578125" style="341" customWidth="1"/>
    <col min="3076" max="3076" width="9.140625" style="341"/>
    <col min="3077" max="3077" width="10.28515625" style="341" customWidth="1"/>
    <col min="3078" max="3078" width="5.42578125" style="341" customWidth="1"/>
    <col min="3079" max="3079" width="6" style="341" customWidth="1"/>
    <col min="3080" max="3080" width="5.42578125" style="341" customWidth="1"/>
    <col min="3081" max="3081" width="6" style="341" customWidth="1"/>
    <col min="3082" max="3082" width="6.5703125" style="341" customWidth="1"/>
    <col min="3083" max="3083" width="7" style="341" customWidth="1"/>
    <col min="3084" max="3084" width="6.42578125" style="341" bestFit="1" customWidth="1"/>
    <col min="3085" max="3085" width="6" style="341" bestFit="1" customWidth="1"/>
    <col min="3086" max="3086" width="6.42578125" style="341" bestFit="1" customWidth="1"/>
    <col min="3087" max="3087" width="6" style="341" bestFit="1" customWidth="1"/>
    <col min="3088" max="3088" width="5.42578125" style="341" bestFit="1" customWidth="1"/>
    <col min="3089" max="3089" width="6" style="341" bestFit="1" customWidth="1"/>
    <col min="3090" max="3090" width="4.5703125" style="341" customWidth="1"/>
    <col min="3091" max="3091" width="6.28515625" style="341" customWidth="1"/>
    <col min="3092" max="3092" width="4.7109375" style="341" customWidth="1"/>
    <col min="3093" max="3093" width="6.42578125" style="341" customWidth="1"/>
    <col min="3094" max="3094" width="6" style="341" customWidth="1"/>
    <col min="3095" max="3095" width="6.28515625" style="341" customWidth="1"/>
    <col min="3096" max="3096" width="7.140625" style="341" customWidth="1"/>
    <col min="3097" max="3097" width="6.85546875" style="341" customWidth="1"/>
    <col min="3098" max="3098" width="7.140625" style="341" customWidth="1"/>
    <col min="3099" max="3099" width="6.7109375" style="341" customWidth="1"/>
    <col min="3100" max="3100" width="7" style="341" customWidth="1"/>
    <col min="3101" max="3101" width="6.42578125" style="341" customWidth="1"/>
    <col min="3102" max="3102" width="8.42578125" style="341" customWidth="1"/>
    <col min="3103" max="3103" width="6.42578125" style="341" customWidth="1"/>
    <col min="3104" max="3104" width="7.85546875" style="341" customWidth="1"/>
    <col min="3105" max="3105" width="7.28515625" style="341" customWidth="1"/>
    <col min="3106" max="3106" width="6.85546875" style="341" customWidth="1"/>
    <col min="3107" max="3107" width="8.5703125" style="341" bestFit="1" customWidth="1"/>
    <col min="3108" max="3311" width="9.140625" style="341"/>
    <col min="3312" max="3312" width="3" style="341" bestFit="1" customWidth="1"/>
    <col min="3313" max="3313" width="30" style="341" customWidth="1"/>
    <col min="3314" max="3314" width="8.140625" style="341" customWidth="1"/>
    <col min="3315" max="3315" width="13.7109375" style="341" customWidth="1"/>
    <col min="3316" max="3316" width="6.28515625" style="341" customWidth="1"/>
    <col min="3317" max="3317" width="5.5703125" style="341" customWidth="1"/>
    <col min="3318" max="3318" width="9.140625" style="341"/>
    <col min="3319" max="3319" width="6" style="341" customWidth="1"/>
    <col min="3320" max="3320" width="6.5703125" style="341" customWidth="1"/>
    <col min="3321" max="3321" width="8.85546875" style="341" customWidth="1"/>
    <col min="3322" max="3322" width="6.28515625" style="341" customWidth="1"/>
    <col min="3323" max="3323" width="10.28515625" style="341" customWidth="1"/>
    <col min="3324" max="3324" width="8.85546875" style="341" customWidth="1"/>
    <col min="3325" max="3325" width="5.140625" style="341" customWidth="1"/>
    <col min="3326" max="3326" width="5" style="341" customWidth="1"/>
    <col min="3327" max="3327" width="4.42578125" style="341" customWidth="1"/>
    <col min="3328" max="3328" width="7.28515625" style="341" customWidth="1"/>
    <col min="3329" max="3329" width="9.140625" style="341"/>
    <col min="3330" max="3330" width="8.140625" style="341" customWidth="1"/>
    <col min="3331" max="3331" width="7.42578125" style="341" customWidth="1"/>
    <col min="3332" max="3332" width="9.140625" style="341"/>
    <col min="3333" max="3333" width="10.28515625" style="341" customWidth="1"/>
    <col min="3334" max="3334" width="5.42578125" style="341" customWidth="1"/>
    <col min="3335" max="3335" width="6" style="341" customWidth="1"/>
    <col min="3336" max="3336" width="5.42578125" style="341" customWidth="1"/>
    <col min="3337" max="3337" width="6" style="341" customWidth="1"/>
    <col min="3338" max="3338" width="6.5703125" style="341" customWidth="1"/>
    <col min="3339" max="3339" width="7" style="341" customWidth="1"/>
    <col min="3340" max="3340" width="6.42578125" style="341" bestFit="1" customWidth="1"/>
    <col min="3341" max="3341" width="6" style="341" bestFit="1" customWidth="1"/>
    <col min="3342" max="3342" width="6.42578125" style="341" bestFit="1" customWidth="1"/>
    <col min="3343" max="3343" width="6" style="341" bestFit="1" customWidth="1"/>
    <col min="3344" max="3344" width="5.42578125" style="341" bestFit="1" customWidth="1"/>
    <col min="3345" max="3345" width="6" style="341" bestFit="1" customWidth="1"/>
    <col min="3346" max="3346" width="4.5703125" style="341" customWidth="1"/>
    <col min="3347" max="3347" width="6.28515625" style="341" customWidth="1"/>
    <col min="3348" max="3348" width="4.7109375" style="341" customWidth="1"/>
    <col min="3349" max="3349" width="6.42578125" style="341" customWidth="1"/>
    <col min="3350" max="3350" width="6" style="341" customWidth="1"/>
    <col min="3351" max="3351" width="6.28515625" style="341" customWidth="1"/>
    <col min="3352" max="3352" width="7.140625" style="341" customWidth="1"/>
    <col min="3353" max="3353" width="6.85546875" style="341" customWidth="1"/>
    <col min="3354" max="3354" width="7.140625" style="341" customWidth="1"/>
    <col min="3355" max="3355" width="6.7109375" style="341" customWidth="1"/>
    <col min="3356" max="3356" width="7" style="341" customWidth="1"/>
    <col min="3357" max="3357" width="6.42578125" style="341" customWidth="1"/>
    <col min="3358" max="3358" width="8.42578125" style="341" customWidth="1"/>
    <col min="3359" max="3359" width="6.42578125" style="341" customWidth="1"/>
    <col min="3360" max="3360" width="7.85546875" style="341" customWidth="1"/>
    <col min="3361" max="3361" width="7.28515625" style="341" customWidth="1"/>
    <col min="3362" max="3362" width="6.85546875" style="341" customWidth="1"/>
    <col min="3363" max="3363" width="8.5703125" style="341" bestFit="1" customWidth="1"/>
    <col min="3364" max="3567" width="9.140625" style="341"/>
    <col min="3568" max="3568" width="3" style="341" bestFit="1" customWidth="1"/>
    <col min="3569" max="3569" width="30" style="341" customWidth="1"/>
    <col min="3570" max="3570" width="8.140625" style="341" customWidth="1"/>
    <col min="3571" max="3571" width="13.7109375" style="341" customWidth="1"/>
    <col min="3572" max="3572" width="6.28515625" style="341" customWidth="1"/>
    <col min="3573" max="3573" width="5.5703125" style="341" customWidth="1"/>
    <col min="3574" max="3574" width="9.140625" style="341"/>
    <col min="3575" max="3575" width="6" style="341" customWidth="1"/>
    <col min="3576" max="3576" width="6.5703125" style="341" customWidth="1"/>
    <col min="3577" max="3577" width="8.85546875" style="341" customWidth="1"/>
    <col min="3578" max="3578" width="6.28515625" style="341" customWidth="1"/>
    <col min="3579" max="3579" width="10.28515625" style="341" customWidth="1"/>
    <col min="3580" max="3580" width="8.85546875" style="341" customWidth="1"/>
    <col min="3581" max="3581" width="5.140625" style="341" customWidth="1"/>
    <col min="3582" max="3582" width="5" style="341" customWidth="1"/>
    <col min="3583" max="3583" width="4.42578125" style="341" customWidth="1"/>
    <col min="3584" max="3584" width="7.28515625" style="341" customWidth="1"/>
    <col min="3585" max="3585" width="9.140625" style="341"/>
    <col min="3586" max="3586" width="8.140625" style="341" customWidth="1"/>
    <col min="3587" max="3587" width="7.42578125" style="341" customWidth="1"/>
    <col min="3588" max="3588" width="9.140625" style="341"/>
    <col min="3589" max="3589" width="10.28515625" style="341" customWidth="1"/>
    <col min="3590" max="3590" width="5.42578125" style="341" customWidth="1"/>
    <col min="3591" max="3591" width="6" style="341" customWidth="1"/>
    <col min="3592" max="3592" width="5.42578125" style="341" customWidth="1"/>
    <col min="3593" max="3593" width="6" style="341" customWidth="1"/>
    <col min="3594" max="3594" width="6.5703125" style="341" customWidth="1"/>
    <col min="3595" max="3595" width="7" style="341" customWidth="1"/>
    <col min="3596" max="3596" width="6.42578125" style="341" bestFit="1" customWidth="1"/>
    <col min="3597" max="3597" width="6" style="341" bestFit="1" customWidth="1"/>
    <col min="3598" max="3598" width="6.42578125" style="341" bestFit="1" customWidth="1"/>
    <col min="3599" max="3599" width="6" style="341" bestFit="1" customWidth="1"/>
    <col min="3600" max="3600" width="5.42578125" style="341" bestFit="1" customWidth="1"/>
    <col min="3601" max="3601" width="6" style="341" bestFit="1" customWidth="1"/>
    <col min="3602" max="3602" width="4.5703125" style="341" customWidth="1"/>
    <col min="3603" max="3603" width="6.28515625" style="341" customWidth="1"/>
    <col min="3604" max="3604" width="4.7109375" style="341" customWidth="1"/>
    <col min="3605" max="3605" width="6.42578125" style="341" customWidth="1"/>
    <col min="3606" max="3606" width="6" style="341" customWidth="1"/>
    <col min="3607" max="3607" width="6.28515625" style="341" customWidth="1"/>
    <col min="3608" max="3608" width="7.140625" style="341" customWidth="1"/>
    <col min="3609" max="3609" width="6.85546875" style="341" customWidth="1"/>
    <col min="3610" max="3610" width="7.140625" style="341" customWidth="1"/>
    <col min="3611" max="3611" width="6.7109375" style="341" customWidth="1"/>
    <col min="3612" max="3612" width="7" style="341" customWidth="1"/>
    <col min="3613" max="3613" width="6.42578125" style="341" customWidth="1"/>
    <col min="3614" max="3614" width="8.42578125" style="341" customWidth="1"/>
    <col min="3615" max="3615" width="6.42578125" style="341" customWidth="1"/>
    <col min="3616" max="3616" width="7.85546875" style="341" customWidth="1"/>
    <col min="3617" max="3617" width="7.28515625" style="341" customWidth="1"/>
    <col min="3618" max="3618" width="6.85546875" style="341" customWidth="1"/>
    <col min="3619" max="3619" width="8.5703125" style="341" bestFit="1" customWidth="1"/>
    <col min="3620" max="3823" width="9.140625" style="341"/>
    <col min="3824" max="3824" width="3" style="341" bestFit="1" customWidth="1"/>
    <col min="3825" max="3825" width="30" style="341" customWidth="1"/>
    <col min="3826" max="3826" width="8.140625" style="341" customWidth="1"/>
    <col min="3827" max="3827" width="13.7109375" style="341" customWidth="1"/>
    <col min="3828" max="3828" width="6.28515625" style="341" customWidth="1"/>
    <col min="3829" max="3829" width="5.5703125" style="341" customWidth="1"/>
    <col min="3830" max="3830" width="9.140625" style="341"/>
    <col min="3831" max="3831" width="6" style="341" customWidth="1"/>
    <col min="3832" max="3832" width="6.5703125" style="341" customWidth="1"/>
    <col min="3833" max="3833" width="8.85546875" style="341" customWidth="1"/>
    <col min="3834" max="3834" width="6.28515625" style="341" customWidth="1"/>
    <col min="3835" max="3835" width="10.28515625" style="341" customWidth="1"/>
    <col min="3836" max="3836" width="8.85546875" style="341" customWidth="1"/>
    <col min="3837" max="3837" width="5.140625" style="341" customWidth="1"/>
    <col min="3838" max="3838" width="5" style="341" customWidth="1"/>
    <col min="3839" max="3839" width="4.42578125" style="341" customWidth="1"/>
    <col min="3840" max="3840" width="7.28515625" style="341" customWidth="1"/>
    <col min="3841" max="3841" width="9.140625" style="341"/>
    <col min="3842" max="3842" width="8.140625" style="341" customWidth="1"/>
    <col min="3843" max="3843" width="7.42578125" style="341" customWidth="1"/>
    <col min="3844" max="3844" width="9.140625" style="341"/>
    <col min="3845" max="3845" width="10.28515625" style="341" customWidth="1"/>
    <col min="3846" max="3846" width="5.42578125" style="341" customWidth="1"/>
    <col min="3847" max="3847" width="6" style="341" customWidth="1"/>
    <col min="3848" max="3848" width="5.42578125" style="341" customWidth="1"/>
    <col min="3849" max="3849" width="6" style="341" customWidth="1"/>
    <col min="3850" max="3850" width="6.5703125" style="341" customWidth="1"/>
    <col min="3851" max="3851" width="7" style="341" customWidth="1"/>
    <col min="3852" max="3852" width="6.42578125" style="341" bestFit="1" customWidth="1"/>
    <col min="3853" max="3853" width="6" style="341" bestFit="1" customWidth="1"/>
    <col min="3854" max="3854" width="6.42578125" style="341" bestFit="1" customWidth="1"/>
    <col min="3855" max="3855" width="6" style="341" bestFit="1" customWidth="1"/>
    <col min="3856" max="3856" width="5.42578125" style="341" bestFit="1" customWidth="1"/>
    <col min="3857" max="3857" width="6" style="341" bestFit="1" customWidth="1"/>
    <col min="3858" max="3858" width="4.5703125" style="341" customWidth="1"/>
    <col min="3859" max="3859" width="6.28515625" style="341" customWidth="1"/>
    <col min="3860" max="3860" width="4.7109375" style="341" customWidth="1"/>
    <col min="3861" max="3861" width="6.42578125" style="341" customWidth="1"/>
    <col min="3862" max="3862" width="6" style="341" customWidth="1"/>
    <col min="3863" max="3863" width="6.28515625" style="341" customWidth="1"/>
    <col min="3864" max="3864" width="7.140625" style="341" customWidth="1"/>
    <col min="3865" max="3865" width="6.85546875" style="341" customWidth="1"/>
    <col min="3866" max="3866" width="7.140625" style="341" customWidth="1"/>
    <col min="3867" max="3867" width="6.7109375" style="341" customWidth="1"/>
    <col min="3868" max="3868" width="7" style="341" customWidth="1"/>
    <col min="3869" max="3869" width="6.42578125" style="341" customWidth="1"/>
    <col min="3870" max="3870" width="8.42578125" style="341" customWidth="1"/>
    <col min="3871" max="3871" width="6.42578125" style="341" customWidth="1"/>
    <col min="3872" max="3872" width="7.85546875" style="341" customWidth="1"/>
    <col min="3873" max="3873" width="7.28515625" style="341" customWidth="1"/>
    <col min="3874" max="3874" width="6.85546875" style="341" customWidth="1"/>
    <col min="3875" max="3875" width="8.5703125" style="341" bestFit="1" customWidth="1"/>
    <col min="3876" max="4079" width="9.140625" style="341"/>
    <col min="4080" max="4080" width="3" style="341" bestFit="1" customWidth="1"/>
    <col min="4081" max="4081" width="30" style="341" customWidth="1"/>
    <col min="4082" max="4082" width="8.140625" style="341" customWidth="1"/>
    <col min="4083" max="4083" width="13.7109375" style="341" customWidth="1"/>
    <col min="4084" max="4084" width="6.28515625" style="341" customWidth="1"/>
    <col min="4085" max="4085" width="5.5703125" style="341" customWidth="1"/>
    <col min="4086" max="4086" width="9.140625" style="341"/>
    <col min="4087" max="4087" width="6" style="341" customWidth="1"/>
    <col min="4088" max="4088" width="6.5703125" style="341" customWidth="1"/>
    <col min="4089" max="4089" width="8.85546875" style="341" customWidth="1"/>
    <col min="4090" max="4090" width="6.28515625" style="341" customWidth="1"/>
    <col min="4091" max="4091" width="10.28515625" style="341" customWidth="1"/>
    <col min="4092" max="4092" width="8.85546875" style="341" customWidth="1"/>
    <col min="4093" max="4093" width="5.140625" style="341" customWidth="1"/>
    <col min="4094" max="4094" width="5" style="341" customWidth="1"/>
    <col min="4095" max="4095" width="4.42578125" style="341" customWidth="1"/>
    <col min="4096" max="4096" width="7.28515625" style="341" customWidth="1"/>
    <col min="4097" max="4097" width="9.140625" style="341"/>
    <col min="4098" max="4098" width="8.140625" style="341" customWidth="1"/>
    <col min="4099" max="4099" width="7.42578125" style="341" customWidth="1"/>
    <col min="4100" max="4100" width="9.140625" style="341"/>
    <col min="4101" max="4101" width="10.28515625" style="341" customWidth="1"/>
    <col min="4102" max="4102" width="5.42578125" style="341" customWidth="1"/>
    <col min="4103" max="4103" width="6" style="341" customWidth="1"/>
    <col min="4104" max="4104" width="5.42578125" style="341" customWidth="1"/>
    <col min="4105" max="4105" width="6" style="341" customWidth="1"/>
    <col min="4106" max="4106" width="6.5703125" style="341" customWidth="1"/>
    <col min="4107" max="4107" width="7" style="341" customWidth="1"/>
    <col min="4108" max="4108" width="6.42578125" style="341" bestFit="1" customWidth="1"/>
    <col min="4109" max="4109" width="6" style="341" bestFit="1" customWidth="1"/>
    <col min="4110" max="4110" width="6.42578125" style="341" bestFit="1" customWidth="1"/>
    <col min="4111" max="4111" width="6" style="341" bestFit="1" customWidth="1"/>
    <col min="4112" max="4112" width="5.42578125" style="341" bestFit="1" customWidth="1"/>
    <col min="4113" max="4113" width="6" style="341" bestFit="1" customWidth="1"/>
    <col min="4114" max="4114" width="4.5703125" style="341" customWidth="1"/>
    <col min="4115" max="4115" width="6.28515625" style="341" customWidth="1"/>
    <col min="4116" max="4116" width="4.7109375" style="341" customWidth="1"/>
    <col min="4117" max="4117" width="6.42578125" style="341" customWidth="1"/>
    <col min="4118" max="4118" width="6" style="341" customWidth="1"/>
    <col min="4119" max="4119" width="6.28515625" style="341" customWidth="1"/>
    <col min="4120" max="4120" width="7.140625" style="341" customWidth="1"/>
    <col min="4121" max="4121" width="6.85546875" style="341" customWidth="1"/>
    <col min="4122" max="4122" width="7.140625" style="341" customWidth="1"/>
    <col min="4123" max="4123" width="6.7109375" style="341" customWidth="1"/>
    <col min="4124" max="4124" width="7" style="341" customWidth="1"/>
    <col min="4125" max="4125" width="6.42578125" style="341" customWidth="1"/>
    <col min="4126" max="4126" width="8.42578125" style="341" customWidth="1"/>
    <col min="4127" max="4127" width="6.42578125" style="341" customWidth="1"/>
    <col min="4128" max="4128" width="7.85546875" style="341" customWidth="1"/>
    <col min="4129" max="4129" width="7.28515625" style="341" customWidth="1"/>
    <col min="4130" max="4130" width="6.85546875" style="341" customWidth="1"/>
    <col min="4131" max="4131" width="8.5703125" style="341" bestFit="1" customWidth="1"/>
    <col min="4132" max="4335" width="9.140625" style="341"/>
    <col min="4336" max="4336" width="3" style="341" bestFit="1" customWidth="1"/>
    <col min="4337" max="4337" width="30" style="341" customWidth="1"/>
    <col min="4338" max="4338" width="8.140625" style="341" customWidth="1"/>
    <col min="4339" max="4339" width="13.7109375" style="341" customWidth="1"/>
    <col min="4340" max="4340" width="6.28515625" style="341" customWidth="1"/>
    <col min="4341" max="4341" width="5.5703125" style="341" customWidth="1"/>
    <col min="4342" max="4342" width="9.140625" style="341"/>
    <col min="4343" max="4343" width="6" style="341" customWidth="1"/>
    <col min="4344" max="4344" width="6.5703125" style="341" customWidth="1"/>
    <col min="4345" max="4345" width="8.85546875" style="341" customWidth="1"/>
    <col min="4346" max="4346" width="6.28515625" style="341" customWidth="1"/>
    <col min="4347" max="4347" width="10.28515625" style="341" customWidth="1"/>
    <col min="4348" max="4348" width="8.85546875" style="341" customWidth="1"/>
    <col min="4349" max="4349" width="5.140625" style="341" customWidth="1"/>
    <col min="4350" max="4350" width="5" style="341" customWidth="1"/>
    <col min="4351" max="4351" width="4.42578125" style="341" customWidth="1"/>
    <col min="4352" max="4352" width="7.28515625" style="341" customWidth="1"/>
    <col min="4353" max="4353" width="9.140625" style="341"/>
    <col min="4354" max="4354" width="8.140625" style="341" customWidth="1"/>
    <col min="4355" max="4355" width="7.42578125" style="341" customWidth="1"/>
    <col min="4356" max="4356" width="9.140625" style="341"/>
    <col min="4357" max="4357" width="10.28515625" style="341" customWidth="1"/>
    <col min="4358" max="4358" width="5.42578125" style="341" customWidth="1"/>
    <col min="4359" max="4359" width="6" style="341" customWidth="1"/>
    <col min="4360" max="4360" width="5.42578125" style="341" customWidth="1"/>
    <col min="4361" max="4361" width="6" style="341" customWidth="1"/>
    <col min="4362" max="4362" width="6.5703125" style="341" customWidth="1"/>
    <col min="4363" max="4363" width="7" style="341" customWidth="1"/>
    <col min="4364" max="4364" width="6.42578125" style="341" bestFit="1" customWidth="1"/>
    <col min="4365" max="4365" width="6" style="341" bestFit="1" customWidth="1"/>
    <col min="4366" max="4366" width="6.42578125" style="341" bestFit="1" customWidth="1"/>
    <col min="4367" max="4367" width="6" style="341" bestFit="1" customWidth="1"/>
    <col min="4368" max="4368" width="5.42578125" style="341" bestFit="1" customWidth="1"/>
    <col min="4369" max="4369" width="6" style="341" bestFit="1" customWidth="1"/>
    <col min="4370" max="4370" width="4.5703125" style="341" customWidth="1"/>
    <col min="4371" max="4371" width="6.28515625" style="341" customWidth="1"/>
    <col min="4372" max="4372" width="4.7109375" style="341" customWidth="1"/>
    <col min="4373" max="4373" width="6.42578125" style="341" customWidth="1"/>
    <col min="4374" max="4374" width="6" style="341" customWidth="1"/>
    <col min="4375" max="4375" width="6.28515625" style="341" customWidth="1"/>
    <col min="4376" max="4376" width="7.140625" style="341" customWidth="1"/>
    <col min="4377" max="4377" width="6.85546875" style="341" customWidth="1"/>
    <col min="4378" max="4378" width="7.140625" style="341" customWidth="1"/>
    <col min="4379" max="4379" width="6.7109375" style="341" customWidth="1"/>
    <col min="4380" max="4380" width="7" style="341" customWidth="1"/>
    <col min="4381" max="4381" width="6.42578125" style="341" customWidth="1"/>
    <col min="4382" max="4382" width="8.42578125" style="341" customWidth="1"/>
    <col min="4383" max="4383" width="6.42578125" style="341" customWidth="1"/>
    <col min="4384" max="4384" width="7.85546875" style="341" customWidth="1"/>
    <col min="4385" max="4385" width="7.28515625" style="341" customWidth="1"/>
    <col min="4386" max="4386" width="6.85546875" style="341" customWidth="1"/>
    <col min="4387" max="4387" width="8.5703125" style="341" bestFit="1" customWidth="1"/>
    <col min="4388" max="4591" width="9.140625" style="341"/>
    <col min="4592" max="4592" width="3" style="341" bestFit="1" customWidth="1"/>
    <col min="4593" max="4593" width="30" style="341" customWidth="1"/>
    <col min="4594" max="4594" width="8.140625" style="341" customWidth="1"/>
    <col min="4595" max="4595" width="13.7109375" style="341" customWidth="1"/>
    <col min="4596" max="4596" width="6.28515625" style="341" customWidth="1"/>
    <col min="4597" max="4597" width="5.5703125" style="341" customWidth="1"/>
    <col min="4598" max="4598" width="9.140625" style="341"/>
    <col min="4599" max="4599" width="6" style="341" customWidth="1"/>
    <col min="4600" max="4600" width="6.5703125" style="341" customWidth="1"/>
    <col min="4601" max="4601" width="8.85546875" style="341" customWidth="1"/>
    <col min="4602" max="4602" width="6.28515625" style="341" customWidth="1"/>
    <col min="4603" max="4603" width="10.28515625" style="341" customWidth="1"/>
    <col min="4604" max="4604" width="8.85546875" style="341" customWidth="1"/>
    <col min="4605" max="4605" width="5.140625" style="341" customWidth="1"/>
    <col min="4606" max="4606" width="5" style="341" customWidth="1"/>
    <col min="4607" max="4607" width="4.42578125" style="341" customWidth="1"/>
    <col min="4608" max="4608" width="7.28515625" style="341" customWidth="1"/>
    <col min="4609" max="4609" width="9.140625" style="341"/>
    <col min="4610" max="4610" width="8.140625" style="341" customWidth="1"/>
    <col min="4611" max="4611" width="7.42578125" style="341" customWidth="1"/>
    <col min="4612" max="4612" width="9.140625" style="341"/>
    <col min="4613" max="4613" width="10.28515625" style="341" customWidth="1"/>
    <col min="4614" max="4614" width="5.42578125" style="341" customWidth="1"/>
    <col min="4615" max="4615" width="6" style="341" customWidth="1"/>
    <col min="4616" max="4616" width="5.42578125" style="341" customWidth="1"/>
    <col min="4617" max="4617" width="6" style="341" customWidth="1"/>
    <col min="4618" max="4618" width="6.5703125" style="341" customWidth="1"/>
    <col min="4619" max="4619" width="7" style="341" customWidth="1"/>
    <col min="4620" max="4620" width="6.42578125" style="341" bestFit="1" customWidth="1"/>
    <col min="4621" max="4621" width="6" style="341" bestFit="1" customWidth="1"/>
    <col min="4622" max="4622" width="6.42578125" style="341" bestFit="1" customWidth="1"/>
    <col min="4623" max="4623" width="6" style="341" bestFit="1" customWidth="1"/>
    <col min="4624" max="4624" width="5.42578125" style="341" bestFit="1" customWidth="1"/>
    <col min="4625" max="4625" width="6" style="341" bestFit="1" customWidth="1"/>
    <col min="4626" max="4626" width="4.5703125" style="341" customWidth="1"/>
    <col min="4627" max="4627" width="6.28515625" style="341" customWidth="1"/>
    <col min="4628" max="4628" width="4.7109375" style="341" customWidth="1"/>
    <col min="4629" max="4629" width="6.42578125" style="341" customWidth="1"/>
    <col min="4630" max="4630" width="6" style="341" customWidth="1"/>
    <col min="4631" max="4631" width="6.28515625" style="341" customWidth="1"/>
    <col min="4632" max="4632" width="7.140625" style="341" customWidth="1"/>
    <col min="4633" max="4633" width="6.85546875" style="341" customWidth="1"/>
    <col min="4634" max="4634" width="7.140625" style="341" customWidth="1"/>
    <col min="4635" max="4635" width="6.7109375" style="341" customWidth="1"/>
    <col min="4636" max="4636" width="7" style="341" customWidth="1"/>
    <col min="4637" max="4637" width="6.42578125" style="341" customWidth="1"/>
    <col min="4638" max="4638" width="8.42578125" style="341" customWidth="1"/>
    <col min="4639" max="4639" width="6.42578125" style="341" customWidth="1"/>
    <col min="4640" max="4640" width="7.85546875" style="341" customWidth="1"/>
    <col min="4641" max="4641" width="7.28515625" style="341" customWidth="1"/>
    <col min="4642" max="4642" width="6.85546875" style="341" customWidth="1"/>
    <col min="4643" max="4643" width="8.5703125" style="341" bestFit="1" customWidth="1"/>
    <col min="4644" max="4847" width="9.140625" style="341"/>
    <col min="4848" max="4848" width="3" style="341" bestFit="1" customWidth="1"/>
    <col min="4849" max="4849" width="30" style="341" customWidth="1"/>
    <col min="4850" max="4850" width="8.140625" style="341" customWidth="1"/>
    <col min="4851" max="4851" width="13.7109375" style="341" customWidth="1"/>
    <col min="4852" max="4852" width="6.28515625" style="341" customWidth="1"/>
    <col min="4853" max="4853" width="5.5703125" style="341" customWidth="1"/>
    <col min="4854" max="4854" width="9.140625" style="341"/>
    <col min="4855" max="4855" width="6" style="341" customWidth="1"/>
    <col min="4856" max="4856" width="6.5703125" style="341" customWidth="1"/>
    <col min="4857" max="4857" width="8.85546875" style="341" customWidth="1"/>
    <col min="4858" max="4858" width="6.28515625" style="341" customWidth="1"/>
    <col min="4859" max="4859" width="10.28515625" style="341" customWidth="1"/>
    <col min="4860" max="4860" width="8.85546875" style="341" customWidth="1"/>
    <col min="4861" max="4861" width="5.140625" style="341" customWidth="1"/>
    <col min="4862" max="4862" width="5" style="341" customWidth="1"/>
    <col min="4863" max="4863" width="4.42578125" style="341" customWidth="1"/>
    <col min="4864" max="4864" width="7.28515625" style="341" customWidth="1"/>
    <col min="4865" max="4865" width="9.140625" style="341"/>
    <col min="4866" max="4866" width="8.140625" style="341" customWidth="1"/>
    <col min="4867" max="4867" width="7.42578125" style="341" customWidth="1"/>
    <col min="4868" max="4868" width="9.140625" style="341"/>
    <col min="4869" max="4869" width="10.28515625" style="341" customWidth="1"/>
    <col min="4870" max="4870" width="5.42578125" style="341" customWidth="1"/>
    <col min="4871" max="4871" width="6" style="341" customWidth="1"/>
    <col min="4872" max="4872" width="5.42578125" style="341" customWidth="1"/>
    <col min="4873" max="4873" width="6" style="341" customWidth="1"/>
    <col min="4874" max="4874" width="6.5703125" style="341" customWidth="1"/>
    <col min="4875" max="4875" width="7" style="341" customWidth="1"/>
    <col min="4876" max="4876" width="6.42578125" style="341" bestFit="1" customWidth="1"/>
    <col min="4877" max="4877" width="6" style="341" bestFit="1" customWidth="1"/>
    <col min="4878" max="4878" width="6.42578125" style="341" bestFit="1" customWidth="1"/>
    <col min="4879" max="4879" width="6" style="341" bestFit="1" customWidth="1"/>
    <col min="4880" max="4880" width="5.42578125" style="341" bestFit="1" customWidth="1"/>
    <col min="4881" max="4881" width="6" style="341" bestFit="1" customWidth="1"/>
    <col min="4882" max="4882" width="4.5703125" style="341" customWidth="1"/>
    <col min="4883" max="4883" width="6.28515625" style="341" customWidth="1"/>
    <col min="4884" max="4884" width="4.7109375" style="341" customWidth="1"/>
    <col min="4885" max="4885" width="6.42578125" style="341" customWidth="1"/>
    <col min="4886" max="4886" width="6" style="341" customWidth="1"/>
    <col min="4887" max="4887" width="6.28515625" style="341" customWidth="1"/>
    <col min="4888" max="4888" width="7.140625" style="341" customWidth="1"/>
    <col min="4889" max="4889" width="6.85546875" style="341" customWidth="1"/>
    <col min="4890" max="4890" width="7.140625" style="341" customWidth="1"/>
    <col min="4891" max="4891" width="6.7109375" style="341" customWidth="1"/>
    <col min="4892" max="4892" width="7" style="341" customWidth="1"/>
    <col min="4893" max="4893" width="6.42578125" style="341" customWidth="1"/>
    <col min="4894" max="4894" width="8.42578125" style="341" customWidth="1"/>
    <col min="4895" max="4895" width="6.42578125" style="341" customWidth="1"/>
    <col min="4896" max="4896" width="7.85546875" style="341" customWidth="1"/>
    <col min="4897" max="4897" width="7.28515625" style="341" customWidth="1"/>
    <col min="4898" max="4898" width="6.85546875" style="341" customWidth="1"/>
    <col min="4899" max="4899" width="8.5703125" style="341" bestFit="1" customWidth="1"/>
    <col min="4900" max="5103" width="9.140625" style="341"/>
    <col min="5104" max="5104" width="3" style="341" bestFit="1" customWidth="1"/>
    <col min="5105" max="5105" width="30" style="341" customWidth="1"/>
    <col min="5106" max="5106" width="8.140625" style="341" customWidth="1"/>
    <col min="5107" max="5107" width="13.7109375" style="341" customWidth="1"/>
    <col min="5108" max="5108" width="6.28515625" style="341" customWidth="1"/>
    <col min="5109" max="5109" width="5.5703125" style="341" customWidth="1"/>
    <col min="5110" max="5110" width="9.140625" style="341"/>
    <col min="5111" max="5111" width="6" style="341" customWidth="1"/>
    <col min="5112" max="5112" width="6.5703125" style="341" customWidth="1"/>
    <col min="5113" max="5113" width="8.85546875" style="341" customWidth="1"/>
    <col min="5114" max="5114" width="6.28515625" style="341" customWidth="1"/>
    <col min="5115" max="5115" width="10.28515625" style="341" customWidth="1"/>
    <col min="5116" max="5116" width="8.85546875" style="341" customWidth="1"/>
    <col min="5117" max="5117" width="5.140625" style="341" customWidth="1"/>
    <col min="5118" max="5118" width="5" style="341" customWidth="1"/>
    <col min="5119" max="5119" width="4.42578125" style="341" customWidth="1"/>
    <col min="5120" max="5120" width="7.28515625" style="341" customWidth="1"/>
    <col min="5121" max="5121" width="9.140625" style="341"/>
    <col min="5122" max="5122" width="8.140625" style="341" customWidth="1"/>
    <col min="5123" max="5123" width="7.42578125" style="341" customWidth="1"/>
    <col min="5124" max="5124" width="9.140625" style="341"/>
    <col min="5125" max="5125" width="10.28515625" style="341" customWidth="1"/>
    <col min="5126" max="5126" width="5.42578125" style="341" customWidth="1"/>
    <col min="5127" max="5127" width="6" style="341" customWidth="1"/>
    <col min="5128" max="5128" width="5.42578125" style="341" customWidth="1"/>
    <col min="5129" max="5129" width="6" style="341" customWidth="1"/>
    <col min="5130" max="5130" width="6.5703125" style="341" customWidth="1"/>
    <col min="5131" max="5131" width="7" style="341" customWidth="1"/>
    <col min="5132" max="5132" width="6.42578125" style="341" bestFit="1" customWidth="1"/>
    <col min="5133" max="5133" width="6" style="341" bestFit="1" customWidth="1"/>
    <col min="5134" max="5134" width="6.42578125" style="341" bestFit="1" customWidth="1"/>
    <col min="5135" max="5135" width="6" style="341" bestFit="1" customWidth="1"/>
    <col min="5136" max="5136" width="5.42578125" style="341" bestFit="1" customWidth="1"/>
    <col min="5137" max="5137" width="6" style="341" bestFit="1" customWidth="1"/>
    <col min="5138" max="5138" width="4.5703125" style="341" customWidth="1"/>
    <col min="5139" max="5139" width="6.28515625" style="341" customWidth="1"/>
    <col min="5140" max="5140" width="4.7109375" style="341" customWidth="1"/>
    <col min="5141" max="5141" width="6.42578125" style="341" customWidth="1"/>
    <col min="5142" max="5142" width="6" style="341" customWidth="1"/>
    <col min="5143" max="5143" width="6.28515625" style="341" customWidth="1"/>
    <col min="5144" max="5144" width="7.140625" style="341" customWidth="1"/>
    <col min="5145" max="5145" width="6.85546875" style="341" customWidth="1"/>
    <col min="5146" max="5146" width="7.140625" style="341" customWidth="1"/>
    <col min="5147" max="5147" width="6.7109375" style="341" customWidth="1"/>
    <col min="5148" max="5148" width="7" style="341" customWidth="1"/>
    <col min="5149" max="5149" width="6.42578125" style="341" customWidth="1"/>
    <col min="5150" max="5150" width="8.42578125" style="341" customWidth="1"/>
    <col min="5151" max="5151" width="6.42578125" style="341" customWidth="1"/>
    <col min="5152" max="5152" width="7.85546875" style="341" customWidth="1"/>
    <col min="5153" max="5153" width="7.28515625" style="341" customWidth="1"/>
    <col min="5154" max="5154" width="6.85546875" style="341" customWidth="1"/>
    <col min="5155" max="5155" width="8.5703125" style="341" bestFit="1" customWidth="1"/>
    <col min="5156" max="5359" width="9.140625" style="341"/>
    <col min="5360" max="5360" width="3" style="341" bestFit="1" customWidth="1"/>
    <col min="5361" max="5361" width="30" style="341" customWidth="1"/>
    <col min="5362" max="5362" width="8.140625" style="341" customWidth="1"/>
    <col min="5363" max="5363" width="13.7109375" style="341" customWidth="1"/>
    <col min="5364" max="5364" width="6.28515625" style="341" customWidth="1"/>
    <col min="5365" max="5365" width="5.5703125" style="341" customWidth="1"/>
    <col min="5366" max="5366" width="9.140625" style="341"/>
    <col min="5367" max="5367" width="6" style="341" customWidth="1"/>
    <col min="5368" max="5368" width="6.5703125" style="341" customWidth="1"/>
    <col min="5369" max="5369" width="8.85546875" style="341" customWidth="1"/>
    <col min="5370" max="5370" width="6.28515625" style="341" customWidth="1"/>
    <col min="5371" max="5371" width="10.28515625" style="341" customWidth="1"/>
    <col min="5372" max="5372" width="8.85546875" style="341" customWidth="1"/>
    <col min="5373" max="5373" width="5.140625" style="341" customWidth="1"/>
    <col min="5374" max="5374" width="5" style="341" customWidth="1"/>
    <col min="5375" max="5375" width="4.42578125" style="341" customWidth="1"/>
    <col min="5376" max="5376" width="7.28515625" style="341" customWidth="1"/>
    <col min="5377" max="5377" width="9.140625" style="341"/>
    <col min="5378" max="5378" width="8.140625" style="341" customWidth="1"/>
    <col min="5379" max="5379" width="7.42578125" style="341" customWidth="1"/>
    <col min="5380" max="5380" width="9.140625" style="341"/>
    <col min="5381" max="5381" width="10.28515625" style="341" customWidth="1"/>
    <col min="5382" max="5382" width="5.42578125" style="341" customWidth="1"/>
    <col min="5383" max="5383" width="6" style="341" customWidth="1"/>
    <col min="5384" max="5384" width="5.42578125" style="341" customWidth="1"/>
    <col min="5385" max="5385" width="6" style="341" customWidth="1"/>
    <col min="5386" max="5386" width="6.5703125" style="341" customWidth="1"/>
    <col min="5387" max="5387" width="7" style="341" customWidth="1"/>
    <col min="5388" max="5388" width="6.42578125" style="341" bestFit="1" customWidth="1"/>
    <col min="5389" max="5389" width="6" style="341" bestFit="1" customWidth="1"/>
    <col min="5390" max="5390" width="6.42578125" style="341" bestFit="1" customWidth="1"/>
    <col min="5391" max="5391" width="6" style="341" bestFit="1" customWidth="1"/>
    <col min="5392" max="5392" width="5.42578125" style="341" bestFit="1" customWidth="1"/>
    <col min="5393" max="5393" width="6" style="341" bestFit="1" customWidth="1"/>
    <col min="5394" max="5394" width="4.5703125" style="341" customWidth="1"/>
    <col min="5395" max="5395" width="6.28515625" style="341" customWidth="1"/>
    <col min="5396" max="5396" width="4.7109375" style="341" customWidth="1"/>
    <col min="5397" max="5397" width="6.42578125" style="341" customWidth="1"/>
    <col min="5398" max="5398" width="6" style="341" customWidth="1"/>
    <col min="5399" max="5399" width="6.28515625" style="341" customWidth="1"/>
    <col min="5400" max="5400" width="7.140625" style="341" customWidth="1"/>
    <col min="5401" max="5401" width="6.85546875" style="341" customWidth="1"/>
    <col min="5402" max="5402" width="7.140625" style="341" customWidth="1"/>
    <col min="5403" max="5403" width="6.7109375" style="341" customWidth="1"/>
    <col min="5404" max="5404" width="7" style="341" customWidth="1"/>
    <col min="5405" max="5405" width="6.42578125" style="341" customWidth="1"/>
    <col min="5406" max="5406" width="8.42578125" style="341" customWidth="1"/>
    <col min="5407" max="5407" width="6.42578125" style="341" customWidth="1"/>
    <col min="5408" max="5408" width="7.85546875" style="341" customWidth="1"/>
    <col min="5409" max="5409" width="7.28515625" style="341" customWidth="1"/>
    <col min="5410" max="5410" width="6.85546875" style="341" customWidth="1"/>
    <col min="5411" max="5411" width="8.5703125" style="341" bestFit="1" customWidth="1"/>
    <col min="5412" max="5615" width="9.140625" style="341"/>
    <col min="5616" max="5616" width="3" style="341" bestFit="1" customWidth="1"/>
    <col min="5617" max="5617" width="30" style="341" customWidth="1"/>
    <col min="5618" max="5618" width="8.140625" style="341" customWidth="1"/>
    <col min="5619" max="5619" width="13.7109375" style="341" customWidth="1"/>
    <col min="5620" max="5620" width="6.28515625" style="341" customWidth="1"/>
    <col min="5621" max="5621" width="5.5703125" style="341" customWidth="1"/>
    <col min="5622" max="5622" width="9.140625" style="341"/>
    <col min="5623" max="5623" width="6" style="341" customWidth="1"/>
    <col min="5624" max="5624" width="6.5703125" style="341" customWidth="1"/>
    <col min="5625" max="5625" width="8.85546875" style="341" customWidth="1"/>
    <col min="5626" max="5626" width="6.28515625" style="341" customWidth="1"/>
    <col min="5627" max="5627" width="10.28515625" style="341" customWidth="1"/>
    <col min="5628" max="5628" width="8.85546875" style="341" customWidth="1"/>
    <col min="5629" max="5629" width="5.140625" style="341" customWidth="1"/>
    <col min="5630" max="5630" width="5" style="341" customWidth="1"/>
    <col min="5631" max="5631" width="4.42578125" style="341" customWidth="1"/>
    <col min="5632" max="5632" width="7.28515625" style="341" customWidth="1"/>
    <col min="5633" max="5633" width="9.140625" style="341"/>
    <col min="5634" max="5634" width="8.140625" style="341" customWidth="1"/>
    <col min="5635" max="5635" width="7.42578125" style="341" customWidth="1"/>
    <col min="5636" max="5636" width="9.140625" style="341"/>
    <col min="5637" max="5637" width="10.28515625" style="341" customWidth="1"/>
    <col min="5638" max="5638" width="5.42578125" style="341" customWidth="1"/>
    <col min="5639" max="5639" width="6" style="341" customWidth="1"/>
    <col min="5640" max="5640" width="5.42578125" style="341" customWidth="1"/>
    <col min="5641" max="5641" width="6" style="341" customWidth="1"/>
    <col min="5642" max="5642" width="6.5703125" style="341" customWidth="1"/>
    <col min="5643" max="5643" width="7" style="341" customWidth="1"/>
    <col min="5644" max="5644" width="6.42578125" style="341" bestFit="1" customWidth="1"/>
    <col min="5645" max="5645" width="6" style="341" bestFit="1" customWidth="1"/>
    <col min="5646" max="5646" width="6.42578125" style="341" bestFit="1" customWidth="1"/>
    <col min="5647" max="5647" width="6" style="341" bestFit="1" customWidth="1"/>
    <col min="5648" max="5648" width="5.42578125" style="341" bestFit="1" customWidth="1"/>
    <col min="5649" max="5649" width="6" style="341" bestFit="1" customWidth="1"/>
    <col min="5650" max="5650" width="4.5703125" style="341" customWidth="1"/>
    <col min="5651" max="5651" width="6.28515625" style="341" customWidth="1"/>
    <col min="5652" max="5652" width="4.7109375" style="341" customWidth="1"/>
    <col min="5653" max="5653" width="6.42578125" style="341" customWidth="1"/>
    <col min="5654" max="5654" width="6" style="341" customWidth="1"/>
    <col min="5655" max="5655" width="6.28515625" style="341" customWidth="1"/>
    <col min="5656" max="5656" width="7.140625" style="341" customWidth="1"/>
    <col min="5657" max="5657" width="6.85546875" style="341" customWidth="1"/>
    <col min="5658" max="5658" width="7.140625" style="341" customWidth="1"/>
    <col min="5659" max="5659" width="6.7109375" style="341" customWidth="1"/>
    <col min="5660" max="5660" width="7" style="341" customWidth="1"/>
    <col min="5661" max="5661" width="6.42578125" style="341" customWidth="1"/>
    <col min="5662" max="5662" width="8.42578125" style="341" customWidth="1"/>
    <col min="5663" max="5663" width="6.42578125" style="341" customWidth="1"/>
    <col min="5664" max="5664" width="7.85546875" style="341" customWidth="1"/>
    <col min="5665" max="5665" width="7.28515625" style="341" customWidth="1"/>
    <col min="5666" max="5666" width="6.85546875" style="341" customWidth="1"/>
    <col min="5667" max="5667" width="8.5703125" style="341" bestFit="1" customWidth="1"/>
    <col min="5668" max="5871" width="9.140625" style="341"/>
    <col min="5872" max="5872" width="3" style="341" bestFit="1" customWidth="1"/>
    <col min="5873" max="5873" width="30" style="341" customWidth="1"/>
    <col min="5874" max="5874" width="8.140625" style="341" customWidth="1"/>
    <col min="5875" max="5875" width="13.7109375" style="341" customWidth="1"/>
    <col min="5876" max="5876" width="6.28515625" style="341" customWidth="1"/>
    <col min="5877" max="5877" width="5.5703125" style="341" customWidth="1"/>
    <col min="5878" max="5878" width="9.140625" style="341"/>
    <col min="5879" max="5879" width="6" style="341" customWidth="1"/>
    <col min="5880" max="5880" width="6.5703125" style="341" customWidth="1"/>
    <col min="5881" max="5881" width="8.85546875" style="341" customWidth="1"/>
    <col min="5882" max="5882" width="6.28515625" style="341" customWidth="1"/>
    <col min="5883" max="5883" width="10.28515625" style="341" customWidth="1"/>
    <col min="5884" max="5884" width="8.85546875" style="341" customWidth="1"/>
    <col min="5885" max="5885" width="5.140625" style="341" customWidth="1"/>
    <col min="5886" max="5886" width="5" style="341" customWidth="1"/>
    <col min="5887" max="5887" width="4.42578125" style="341" customWidth="1"/>
    <col min="5888" max="5888" width="7.28515625" style="341" customWidth="1"/>
    <col min="5889" max="5889" width="9.140625" style="341"/>
    <col min="5890" max="5890" width="8.140625" style="341" customWidth="1"/>
    <col min="5891" max="5891" width="7.42578125" style="341" customWidth="1"/>
    <col min="5892" max="5892" width="9.140625" style="341"/>
    <col min="5893" max="5893" width="10.28515625" style="341" customWidth="1"/>
    <col min="5894" max="5894" width="5.42578125" style="341" customWidth="1"/>
    <col min="5895" max="5895" width="6" style="341" customWidth="1"/>
    <col min="5896" max="5896" width="5.42578125" style="341" customWidth="1"/>
    <col min="5897" max="5897" width="6" style="341" customWidth="1"/>
    <col min="5898" max="5898" width="6.5703125" style="341" customWidth="1"/>
    <col min="5899" max="5899" width="7" style="341" customWidth="1"/>
    <col min="5900" max="5900" width="6.42578125" style="341" bestFit="1" customWidth="1"/>
    <col min="5901" max="5901" width="6" style="341" bestFit="1" customWidth="1"/>
    <col min="5902" max="5902" width="6.42578125" style="341" bestFit="1" customWidth="1"/>
    <col min="5903" max="5903" width="6" style="341" bestFit="1" customWidth="1"/>
    <col min="5904" max="5904" width="5.42578125" style="341" bestFit="1" customWidth="1"/>
    <col min="5905" max="5905" width="6" style="341" bestFit="1" customWidth="1"/>
    <col min="5906" max="5906" width="4.5703125" style="341" customWidth="1"/>
    <col min="5907" max="5907" width="6.28515625" style="341" customWidth="1"/>
    <col min="5908" max="5908" width="4.7109375" style="341" customWidth="1"/>
    <col min="5909" max="5909" width="6.42578125" style="341" customWidth="1"/>
    <col min="5910" max="5910" width="6" style="341" customWidth="1"/>
    <col min="5911" max="5911" width="6.28515625" style="341" customWidth="1"/>
    <col min="5912" max="5912" width="7.140625" style="341" customWidth="1"/>
    <col min="5913" max="5913" width="6.85546875" style="341" customWidth="1"/>
    <col min="5914" max="5914" width="7.140625" style="341" customWidth="1"/>
    <col min="5915" max="5915" width="6.7109375" style="341" customWidth="1"/>
    <col min="5916" max="5916" width="7" style="341" customWidth="1"/>
    <col min="5917" max="5917" width="6.42578125" style="341" customWidth="1"/>
    <col min="5918" max="5918" width="8.42578125" style="341" customWidth="1"/>
    <col min="5919" max="5919" width="6.42578125" style="341" customWidth="1"/>
    <col min="5920" max="5920" width="7.85546875" style="341" customWidth="1"/>
    <col min="5921" max="5921" width="7.28515625" style="341" customWidth="1"/>
    <col min="5922" max="5922" width="6.85546875" style="341" customWidth="1"/>
    <col min="5923" max="5923" width="8.5703125" style="341" bestFit="1" customWidth="1"/>
    <col min="5924" max="6127" width="9.140625" style="341"/>
    <col min="6128" max="6128" width="3" style="341" bestFit="1" customWidth="1"/>
    <col min="6129" max="6129" width="30" style="341" customWidth="1"/>
    <col min="6130" max="6130" width="8.140625" style="341" customWidth="1"/>
    <col min="6131" max="6131" width="13.7109375" style="341" customWidth="1"/>
    <col min="6132" max="6132" width="6.28515625" style="341" customWidth="1"/>
    <col min="6133" max="6133" width="5.5703125" style="341" customWidth="1"/>
    <col min="6134" max="6134" width="9.140625" style="341"/>
    <col min="6135" max="6135" width="6" style="341" customWidth="1"/>
    <col min="6136" max="6136" width="6.5703125" style="341" customWidth="1"/>
    <col min="6137" max="6137" width="8.85546875" style="341" customWidth="1"/>
    <col min="6138" max="6138" width="6.28515625" style="341" customWidth="1"/>
    <col min="6139" max="6139" width="10.28515625" style="341" customWidth="1"/>
    <col min="6140" max="6140" width="8.85546875" style="341" customWidth="1"/>
    <col min="6141" max="6141" width="5.140625" style="341" customWidth="1"/>
    <col min="6142" max="6142" width="5" style="341" customWidth="1"/>
    <col min="6143" max="6143" width="4.42578125" style="341" customWidth="1"/>
    <col min="6144" max="6144" width="7.28515625" style="341" customWidth="1"/>
    <col min="6145" max="6145" width="9.140625" style="341"/>
    <col min="6146" max="6146" width="8.140625" style="341" customWidth="1"/>
    <col min="6147" max="6147" width="7.42578125" style="341" customWidth="1"/>
    <col min="6148" max="6148" width="9.140625" style="341"/>
    <col min="6149" max="6149" width="10.28515625" style="341" customWidth="1"/>
    <col min="6150" max="6150" width="5.42578125" style="341" customWidth="1"/>
    <col min="6151" max="6151" width="6" style="341" customWidth="1"/>
    <col min="6152" max="6152" width="5.42578125" style="341" customWidth="1"/>
    <col min="6153" max="6153" width="6" style="341" customWidth="1"/>
    <col min="6154" max="6154" width="6.5703125" style="341" customWidth="1"/>
    <col min="6155" max="6155" width="7" style="341" customWidth="1"/>
    <col min="6156" max="6156" width="6.42578125" style="341" bestFit="1" customWidth="1"/>
    <col min="6157" max="6157" width="6" style="341" bestFit="1" customWidth="1"/>
    <col min="6158" max="6158" width="6.42578125" style="341" bestFit="1" customWidth="1"/>
    <col min="6159" max="6159" width="6" style="341" bestFit="1" customWidth="1"/>
    <col min="6160" max="6160" width="5.42578125" style="341" bestFit="1" customWidth="1"/>
    <col min="6161" max="6161" width="6" style="341" bestFit="1" customWidth="1"/>
    <col min="6162" max="6162" width="4.5703125" style="341" customWidth="1"/>
    <col min="6163" max="6163" width="6.28515625" style="341" customWidth="1"/>
    <col min="6164" max="6164" width="4.7109375" style="341" customWidth="1"/>
    <col min="6165" max="6165" width="6.42578125" style="341" customWidth="1"/>
    <col min="6166" max="6166" width="6" style="341" customWidth="1"/>
    <col min="6167" max="6167" width="6.28515625" style="341" customWidth="1"/>
    <col min="6168" max="6168" width="7.140625" style="341" customWidth="1"/>
    <col min="6169" max="6169" width="6.85546875" style="341" customWidth="1"/>
    <col min="6170" max="6170" width="7.140625" style="341" customWidth="1"/>
    <col min="6171" max="6171" width="6.7109375" style="341" customWidth="1"/>
    <col min="6172" max="6172" width="7" style="341" customWidth="1"/>
    <col min="6173" max="6173" width="6.42578125" style="341" customWidth="1"/>
    <col min="6174" max="6174" width="8.42578125" style="341" customWidth="1"/>
    <col min="6175" max="6175" width="6.42578125" style="341" customWidth="1"/>
    <col min="6176" max="6176" width="7.85546875" style="341" customWidth="1"/>
    <col min="6177" max="6177" width="7.28515625" style="341" customWidth="1"/>
    <col min="6178" max="6178" width="6.85546875" style="341" customWidth="1"/>
    <col min="6179" max="6179" width="8.5703125" style="341" bestFit="1" customWidth="1"/>
    <col min="6180" max="6383" width="9.140625" style="341"/>
    <col min="6384" max="6384" width="3" style="341" bestFit="1" customWidth="1"/>
    <col min="6385" max="6385" width="30" style="341" customWidth="1"/>
    <col min="6386" max="6386" width="8.140625" style="341" customWidth="1"/>
    <col min="6387" max="6387" width="13.7109375" style="341" customWidth="1"/>
    <col min="6388" max="6388" width="6.28515625" style="341" customWidth="1"/>
    <col min="6389" max="6389" width="5.5703125" style="341" customWidth="1"/>
    <col min="6390" max="6390" width="9.140625" style="341"/>
    <col min="6391" max="6391" width="6" style="341" customWidth="1"/>
    <col min="6392" max="6392" width="6.5703125" style="341" customWidth="1"/>
    <col min="6393" max="6393" width="8.85546875" style="341" customWidth="1"/>
    <col min="6394" max="6394" width="6.28515625" style="341" customWidth="1"/>
    <col min="6395" max="6395" width="10.28515625" style="341" customWidth="1"/>
    <col min="6396" max="6396" width="8.85546875" style="341" customWidth="1"/>
    <col min="6397" max="6397" width="5.140625" style="341" customWidth="1"/>
    <col min="6398" max="6398" width="5" style="341" customWidth="1"/>
    <col min="6399" max="6399" width="4.42578125" style="341" customWidth="1"/>
    <col min="6400" max="6400" width="7.28515625" style="341" customWidth="1"/>
    <col min="6401" max="6401" width="9.140625" style="341"/>
    <col min="6402" max="6402" width="8.140625" style="341" customWidth="1"/>
    <col min="6403" max="6403" width="7.42578125" style="341" customWidth="1"/>
    <col min="6404" max="6404" width="9.140625" style="341"/>
    <col min="6405" max="6405" width="10.28515625" style="341" customWidth="1"/>
    <col min="6406" max="6406" width="5.42578125" style="341" customWidth="1"/>
    <col min="6407" max="6407" width="6" style="341" customWidth="1"/>
    <col min="6408" max="6408" width="5.42578125" style="341" customWidth="1"/>
    <col min="6409" max="6409" width="6" style="341" customWidth="1"/>
    <col min="6410" max="6410" width="6.5703125" style="341" customWidth="1"/>
    <col min="6411" max="6411" width="7" style="341" customWidth="1"/>
    <col min="6412" max="6412" width="6.42578125" style="341" bestFit="1" customWidth="1"/>
    <col min="6413" max="6413" width="6" style="341" bestFit="1" customWidth="1"/>
    <col min="6414" max="6414" width="6.42578125" style="341" bestFit="1" customWidth="1"/>
    <col min="6415" max="6415" width="6" style="341" bestFit="1" customWidth="1"/>
    <col min="6416" max="6416" width="5.42578125" style="341" bestFit="1" customWidth="1"/>
    <col min="6417" max="6417" width="6" style="341" bestFit="1" customWidth="1"/>
    <col min="6418" max="6418" width="4.5703125" style="341" customWidth="1"/>
    <col min="6419" max="6419" width="6.28515625" style="341" customWidth="1"/>
    <col min="6420" max="6420" width="4.7109375" style="341" customWidth="1"/>
    <col min="6421" max="6421" width="6.42578125" style="341" customWidth="1"/>
    <col min="6422" max="6422" width="6" style="341" customWidth="1"/>
    <col min="6423" max="6423" width="6.28515625" style="341" customWidth="1"/>
    <col min="6424" max="6424" width="7.140625" style="341" customWidth="1"/>
    <col min="6425" max="6425" width="6.85546875" style="341" customWidth="1"/>
    <col min="6426" max="6426" width="7.140625" style="341" customWidth="1"/>
    <col min="6427" max="6427" width="6.7109375" style="341" customWidth="1"/>
    <col min="6428" max="6428" width="7" style="341" customWidth="1"/>
    <col min="6429" max="6429" width="6.42578125" style="341" customWidth="1"/>
    <col min="6430" max="6430" width="8.42578125" style="341" customWidth="1"/>
    <col min="6431" max="6431" width="6.42578125" style="341" customWidth="1"/>
    <col min="6432" max="6432" width="7.85546875" style="341" customWidth="1"/>
    <col min="6433" max="6433" width="7.28515625" style="341" customWidth="1"/>
    <col min="6434" max="6434" width="6.85546875" style="341" customWidth="1"/>
    <col min="6435" max="6435" width="8.5703125" style="341" bestFit="1" customWidth="1"/>
    <col min="6436" max="6639" width="9.140625" style="341"/>
    <col min="6640" max="6640" width="3" style="341" bestFit="1" customWidth="1"/>
    <col min="6641" max="6641" width="30" style="341" customWidth="1"/>
    <col min="6642" max="6642" width="8.140625" style="341" customWidth="1"/>
    <col min="6643" max="6643" width="13.7109375" style="341" customWidth="1"/>
    <col min="6644" max="6644" width="6.28515625" style="341" customWidth="1"/>
    <col min="6645" max="6645" width="5.5703125" style="341" customWidth="1"/>
    <col min="6646" max="6646" width="9.140625" style="341"/>
    <col min="6647" max="6647" width="6" style="341" customWidth="1"/>
    <col min="6648" max="6648" width="6.5703125" style="341" customWidth="1"/>
    <col min="6649" max="6649" width="8.85546875" style="341" customWidth="1"/>
    <col min="6650" max="6650" width="6.28515625" style="341" customWidth="1"/>
    <col min="6651" max="6651" width="10.28515625" style="341" customWidth="1"/>
    <col min="6652" max="6652" width="8.85546875" style="341" customWidth="1"/>
    <col min="6653" max="6653" width="5.140625" style="341" customWidth="1"/>
    <col min="6654" max="6654" width="5" style="341" customWidth="1"/>
    <col min="6655" max="6655" width="4.42578125" style="341" customWidth="1"/>
    <col min="6656" max="6656" width="7.28515625" style="341" customWidth="1"/>
    <col min="6657" max="6657" width="9.140625" style="341"/>
    <col min="6658" max="6658" width="8.140625" style="341" customWidth="1"/>
    <col min="6659" max="6659" width="7.42578125" style="341" customWidth="1"/>
    <col min="6660" max="6660" width="9.140625" style="341"/>
    <col min="6661" max="6661" width="10.28515625" style="341" customWidth="1"/>
    <col min="6662" max="6662" width="5.42578125" style="341" customWidth="1"/>
    <col min="6663" max="6663" width="6" style="341" customWidth="1"/>
    <col min="6664" max="6664" width="5.42578125" style="341" customWidth="1"/>
    <col min="6665" max="6665" width="6" style="341" customWidth="1"/>
    <col min="6666" max="6666" width="6.5703125" style="341" customWidth="1"/>
    <col min="6667" max="6667" width="7" style="341" customWidth="1"/>
    <col min="6668" max="6668" width="6.42578125" style="341" bestFit="1" customWidth="1"/>
    <col min="6669" max="6669" width="6" style="341" bestFit="1" customWidth="1"/>
    <col min="6670" max="6670" width="6.42578125" style="341" bestFit="1" customWidth="1"/>
    <col min="6671" max="6671" width="6" style="341" bestFit="1" customWidth="1"/>
    <col min="6672" max="6672" width="5.42578125" style="341" bestFit="1" customWidth="1"/>
    <col min="6673" max="6673" width="6" style="341" bestFit="1" customWidth="1"/>
    <col min="6674" max="6674" width="4.5703125" style="341" customWidth="1"/>
    <col min="6675" max="6675" width="6.28515625" style="341" customWidth="1"/>
    <col min="6676" max="6676" width="4.7109375" style="341" customWidth="1"/>
    <col min="6677" max="6677" width="6.42578125" style="341" customWidth="1"/>
    <col min="6678" max="6678" width="6" style="341" customWidth="1"/>
    <col min="6679" max="6679" width="6.28515625" style="341" customWidth="1"/>
    <col min="6680" max="6680" width="7.140625" style="341" customWidth="1"/>
    <col min="6681" max="6681" width="6.85546875" style="341" customWidth="1"/>
    <col min="6682" max="6682" width="7.140625" style="341" customWidth="1"/>
    <col min="6683" max="6683" width="6.7109375" style="341" customWidth="1"/>
    <col min="6684" max="6684" width="7" style="341" customWidth="1"/>
    <col min="6685" max="6685" width="6.42578125" style="341" customWidth="1"/>
    <col min="6686" max="6686" width="8.42578125" style="341" customWidth="1"/>
    <col min="6687" max="6687" width="6.42578125" style="341" customWidth="1"/>
    <col min="6688" max="6688" width="7.85546875" style="341" customWidth="1"/>
    <col min="6689" max="6689" width="7.28515625" style="341" customWidth="1"/>
    <col min="6690" max="6690" width="6.85546875" style="341" customWidth="1"/>
    <col min="6691" max="6691" width="8.5703125" style="341" bestFit="1" customWidth="1"/>
    <col min="6692" max="6895" width="9.140625" style="341"/>
    <col min="6896" max="6896" width="3" style="341" bestFit="1" customWidth="1"/>
    <col min="6897" max="6897" width="30" style="341" customWidth="1"/>
    <col min="6898" max="6898" width="8.140625" style="341" customWidth="1"/>
    <col min="6899" max="6899" width="13.7109375" style="341" customWidth="1"/>
    <col min="6900" max="6900" width="6.28515625" style="341" customWidth="1"/>
    <col min="6901" max="6901" width="5.5703125" style="341" customWidth="1"/>
    <col min="6902" max="6902" width="9.140625" style="341"/>
    <col min="6903" max="6903" width="6" style="341" customWidth="1"/>
    <col min="6904" max="6904" width="6.5703125" style="341" customWidth="1"/>
    <col min="6905" max="6905" width="8.85546875" style="341" customWidth="1"/>
    <col min="6906" max="6906" width="6.28515625" style="341" customWidth="1"/>
    <col min="6907" max="6907" width="10.28515625" style="341" customWidth="1"/>
    <col min="6908" max="6908" width="8.85546875" style="341" customWidth="1"/>
    <col min="6909" max="6909" width="5.140625" style="341" customWidth="1"/>
    <col min="6910" max="6910" width="5" style="341" customWidth="1"/>
    <col min="6911" max="6911" width="4.42578125" style="341" customWidth="1"/>
    <col min="6912" max="6912" width="7.28515625" style="341" customWidth="1"/>
    <col min="6913" max="6913" width="9.140625" style="341"/>
    <col min="6914" max="6914" width="8.140625" style="341" customWidth="1"/>
    <col min="6915" max="6915" width="7.42578125" style="341" customWidth="1"/>
    <col min="6916" max="6916" width="9.140625" style="341"/>
    <col min="6917" max="6917" width="10.28515625" style="341" customWidth="1"/>
    <col min="6918" max="6918" width="5.42578125" style="341" customWidth="1"/>
    <col min="6919" max="6919" width="6" style="341" customWidth="1"/>
    <col min="6920" max="6920" width="5.42578125" style="341" customWidth="1"/>
    <col min="6921" max="6921" width="6" style="341" customWidth="1"/>
    <col min="6922" max="6922" width="6.5703125" style="341" customWidth="1"/>
    <col min="6923" max="6923" width="7" style="341" customWidth="1"/>
    <col min="6924" max="6924" width="6.42578125" style="341" bestFit="1" customWidth="1"/>
    <col min="6925" max="6925" width="6" style="341" bestFit="1" customWidth="1"/>
    <col min="6926" max="6926" width="6.42578125" style="341" bestFit="1" customWidth="1"/>
    <col min="6927" max="6927" width="6" style="341" bestFit="1" customWidth="1"/>
    <col min="6928" max="6928" width="5.42578125" style="341" bestFit="1" customWidth="1"/>
    <col min="6929" max="6929" width="6" style="341" bestFit="1" customWidth="1"/>
    <col min="6930" max="6930" width="4.5703125" style="341" customWidth="1"/>
    <col min="6931" max="6931" width="6.28515625" style="341" customWidth="1"/>
    <col min="6932" max="6932" width="4.7109375" style="341" customWidth="1"/>
    <col min="6933" max="6933" width="6.42578125" style="341" customWidth="1"/>
    <col min="6934" max="6934" width="6" style="341" customWidth="1"/>
    <col min="6935" max="6935" width="6.28515625" style="341" customWidth="1"/>
    <col min="6936" max="6936" width="7.140625" style="341" customWidth="1"/>
    <col min="6937" max="6937" width="6.85546875" style="341" customWidth="1"/>
    <col min="6938" max="6938" width="7.140625" style="341" customWidth="1"/>
    <col min="6939" max="6939" width="6.7109375" style="341" customWidth="1"/>
    <col min="6940" max="6940" width="7" style="341" customWidth="1"/>
    <col min="6941" max="6941" width="6.42578125" style="341" customWidth="1"/>
    <col min="6942" max="6942" width="8.42578125" style="341" customWidth="1"/>
    <col min="6943" max="6943" width="6.42578125" style="341" customWidth="1"/>
    <col min="6944" max="6944" width="7.85546875" style="341" customWidth="1"/>
    <col min="6945" max="6945" width="7.28515625" style="341" customWidth="1"/>
    <col min="6946" max="6946" width="6.85546875" style="341" customWidth="1"/>
    <col min="6947" max="6947" width="8.5703125" style="341" bestFit="1" customWidth="1"/>
    <col min="6948" max="7151" width="9.140625" style="341"/>
    <col min="7152" max="7152" width="3" style="341" bestFit="1" customWidth="1"/>
    <col min="7153" max="7153" width="30" style="341" customWidth="1"/>
    <col min="7154" max="7154" width="8.140625" style="341" customWidth="1"/>
    <col min="7155" max="7155" width="13.7109375" style="341" customWidth="1"/>
    <col min="7156" max="7156" width="6.28515625" style="341" customWidth="1"/>
    <col min="7157" max="7157" width="5.5703125" style="341" customWidth="1"/>
    <col min="7158" max="7158" width="9.140625" style="341"/>
    <col min="7159" max="7159" width="6" style="341" customWidth="1"/>
    <col min="7160" max="7160" width="6.5703125" style="341" customWidth="1"/>
    <col min="7161" max="7161" width="8.85546875" style="341" customWidth="1"/>
    <col min="7162" max="7162" width="6.28515625" style="341" customWidth="1"/>
    <col min="7163" max="7163" width="10.28515625" style="341" customWidth="1"/>
    <col min="7164" max="7164" width="8.85546875" style="341" customWidth="1"/>
    <col min="7165" max="7165" width="5.140625" style="341" customWidth="1"/>
    <col min="7166" max="7166" width="5" style="341" customWidth="1"/>
    <col min="7167" max="7167" width="4.42578125" style="341" customWidth="1"/>
    <col min="7168" max="7168" width="7.28515625" style="341" customWidth="1"/>
    <col min="7169" max="7169" width="9.140625" style="341"/>
    <col min="7170" max="7170" width="8.140625" style="341" customWidth="1"/>
    <col min="7171" max="7171" width="7.42578125" style="341" customWidth="1"/>
    <col min="7172" max="7172" width="9.140625" style="341"/>
    <col min="7173" max="7173" width="10.28515625" style="341" customWidth="1"/>
    <col min="7174" max="7174" width="5.42578125" style="341" customWidth="1"/>
    <col min="7175" max="7175" width="6" style="341" customWidth="1"/>
    <col min="7176" max="7176" width="5.42578125" style="341" customWidth="1"/>
    <col min="7177" max="7177" width="6" style="341" customWidth="1"/>
    <col min="7178" max="7178" width="6.5703125" style="341" customWidth="1"/>
    <col min="7179" max="7179" width="7" style="341" customWidth="1"/>
    <col min="7180" max="7180" width="6.42578125" style="341" bestFit="1" customWidth="1"/>
    <col min="7181" max="7181" width="6" style="341" bestFit="1" customWidth="1"/>
    <col min="7182" max="7182" width="6.42578125" style="341" bestFit="1" customWidth="1"/>
    <col min="7183" max="7183" width="6" style="341" bestFit="1" customWidth="1"/>
    <col min="7184" max="7184" width="5.42578125" style="341" bestFit="1" customWidth="1"/>
    <col min="7185" max="7185" width="6" style="341" bestFit="1" customWidth="1"/>
    <col min="7186" max="7186" width="4.5703125" style="341" customWidth="1"/>
    <col min="7187" max="7187" width="6.28515625" style="341" customWidth="1"/>
    <col min="7188" max="7188" width="4.7109375" style="341" customWidth="1"/>
    <col min="7189" max="7189" width="6.42578125" style="341" customWidth="1"/>
    <col min="7190" max="7190" width="6" style="341" customWidth="1"/>
    <col min="7191" max="7191" width="6.28515625" style="341" customWidth="1"/>
    <col min="7192" max="7192" width="7.140625" style="341" customWidth="1"/>
    <col min="7193" max="7193" width="6.85546875" style="341" customWidth="1"/>
    <col min="7194" max="7194" width="7.140625" style="341" customWidth="1"/>
    <col min="7195" max="7195" width="6.7109375" style="341" customWidth="1"/>
    <col min="7196" max="7196" width="7" style="341" customWidth="1"/>
    <col min="7197" max="7197" width="6.42578125" style="341" customWidth="1"/>
    <col min="7198" max="7198" width="8.42578125" style="341" customWidth="1"/>
    <col min="7199" max="7199" width="6.42578125" style="341" customWidth="1"/>
    <col min="7200" max="7200" width="7.85546875" style="341" customWidth="1"/>
    <col min="7201" max="7201" width="7.28515625" style="341" customWidth="1"/>
    <col min="7202" max="7202" width="6.85546875" style="341" customWidth="1"/>
    <col min="7203" max="7203" width="8.5703125" style="341" bestFit="1" customWidth="1"/>
    <col min="7204" max="7407" width="9.140625" style="341"/>
    <col min="7408" max="7408" width="3" style="341" bestFit="1" customWidth="1"/>
    <col min="7409" max="7409" width="30" style="341" customWidth="1"/>
    <col min="7410" max="7410" width="8.140625" style="341" customWidth="1"/>
    <col min="7411" max="7411" width="13.7109375" style="341" customWidth="1"/>
    <col min="7412" max="7412" width="6.28515625" style="341" customWidth="1"/>
    <col min="7413" max="7413" width="5.5703125" style="341" customWidth="1"/>
    <col min="7414" max="7414" width="9.140625" style="341"/>
    <col min="7415" max="7415" width="6" style="341" customWidth="1"/>
    <col min="7416" max="7416" width="6.5703125" style="341" customWidth="1"/>
    <col min="7417" max="7417" width="8.85546875" style="341" customWidth="1"/>
    <col min="7418" max="7418" width="6.28515625" style="341" customWidth="1"/>
    <col min="7419" max="7419" width="10.28515625" style="341" customWidth="1"/>
    <col min="7420" max="7420" width="8.85546875" style="341" customWidth="1"/>
    <col min="7421" max="7421" width="5.140625" style="341" customWidth="1"/>
    <col min="7422" max="7422" width="5" style="341" customWidth="1"/>
    <col min="7423" max="7423" width="4.42578125" style="341" customWidth="1"/>
    <col min="7424" max="7424" width="7.28515625" style="341" customWidth="1"/>
    <col min="7425" max="7425" width="9.140625" style="341"/>
    <col min="7426" max="7426" width="8.140625" style="341" customWidth="1"/>
    <col min="7427" max="7427" width="7.42578125" style="341" customWidth="1"/>
    <col min="7428" max="7428" width="9.140625" style="341"/>
    <col min="7429" max="7429" width="10.28515625" style="341" customWidth="1"/>
    <col min="7430" max="7430" width="5.42578125" style="341" customWidth="1"/>
    <col min="7431" max="7431" width="6" style="341" customWidth="1"/>
    <col min="7432" max="7432" width="5.42578125" style="341" customWidth="1"/>
    <col min="7433" max="7433" width="6" style="341" customWidth="1"/>
    <col min="7434" max="7434" width="6.5703125" style="341" customWidth="1"/>
    <col min="7435" max="7435" width="7" style="341" customWidth="1"/>
    <col min="7436" max="7436" width="6.42578125" style="341" bestFit="1" customWidth="1"/>
    <col min="7437" max="7437" width="6" style="341" bestFit="1" customWidth="1"/>
    <col min="7438" max="7438" width="6.42578125" style="341" bestFit="1" customWidth="1"/>
    <col min="7439" max="7439" width="6" style="341" bestFit="1" customWidth="1"/>
    <col min="7440" max="7440" width="5.42578125" style="341" bestFit="1" customWidth="1"/>
    <col min="7441" max="7441" width="6" style="341" bestFit="1" customWidth="1"/>
    <col min="7442" max="7442" width="4.5703125" style="341" customWidth="1"/>
    <col min="7443" max="7443" width="6.28515625" style="341" customWidth="1"/>
    <col min="7444" max="7444" width="4.7109375" style="341" customWidth="1"/>
    <col min="7445" max="7445" width="6.42578125" style="341" customWidth="1"/>
    <col min="7446" max="7446" width="6" style="341" customWidth="1"/>
    <col min="7447" max="7447" width="6.28515625" style="341" customWidth="1"/>
    <col min="7448" max="7448" width="7.140625" style="341" customWidth="1"/>
    <col min="7449" max="7449" width="6.85546875" style="341" customWidth="1"/>
    <col min="7450" max="7450" width="7.140625" style="341" customWidth="1"/>
    <col min="7451" max="7451" width="6.7109375" style="341" customWidth="1"/>
    <col min="7452" max="7452" width="7" style="341" customWidth="1"/>
    <col min="7453" max="7453" width="6.42578125" style="341" customWidth="1"/>
    <col min="7454" max="7454" width="8.42578125" style="341" customWidth="1"/>
    <col min="7455" max="7455" width="6.42578125" style="341" customWidth="1"/>
    <col min="7456" max="7456" width="7.85546875" style="341" customWidth="1"/>
    <col min="7457" max="7457" width="7.28515625" style="341" customWidth="1"/>
    <col min="7458" max="7458" width="6.85546875" style="341" customWidth="1"/>
    <col min="7459" max="7459" width="8.5703125" style="341" bestFit="1" customWidth="1"/>
    <col min="7460" max="7663" width="9.140625" style="341"/>
    <col min="7664" max="7664" width="3" style="341" bestFit="1" customWidth="1"/>
    <col min="7665" max="7665" width="30" style="341" customWidth="1"/>
    <col min="7666" max="7666" width="8.140625" style="341" customWidth="1"/>
    <col min="7667" max="7667" width="13.7109375" style="341" customWidth="1"/>
    <col min="7668" max="7668" width="6.28515625" style="341" customWidth="1"/>
    <col min="7669" max="7669" width="5.5703125" style="341" customWidth="1"/>
    <col min="7670" max="7670" width="9.140625" style="341"/>
    <col min="7671" max="7671" width="6" style="341" customWidth="1"/>
    <col min="7672" max="7672" width="6.5703125" style="341" customWidth="1"/>
    <col min="7673" max="7673" width="8.85546875" style="341" customWidth="1"/>
    <col min="7674" max="7674" width="6.28515625" style="341" customWidth="1"/>
    <col min="7675" max="7675" width="10.28515625" style="341" customWidth="1"/>
    <col min="7676" max="7676" width="8.85546875" style="341" customWidth="1"/>
    <col min="7677" max="7677" width="5.140625" style="341" customWidth="1"/>
    <col min="7678" max="7678" width="5" style="341" customWidth="1"/>
    <col min="7679" max="7679" width="4.42578125" style="341" customWidth="1"/>
    <col min="7680" max="7680" width="7.28515625" style="341" customWidth="1"/>
    <col min="7681" max="7681" width="9.140625" style="341"/>
    <col min="7682" max="7682" width="8.140625" style="341" customWidth="1"/>
    <col min="7683" max="7683" width="7.42578125" style="341" customWidth="1"/>
    <col min="7684" max="7684" width="9.140625" style="341"/>
    <col min="7685" max="7685" width="10.28515625" style="341" customWidth="1"/>
    <col min="7686" max="7686" width="5.42578125" style="341" customWidth="1"/>
    <col min="7687" max="7687" width="6" style="341" customWidth="1"/>
    <col min="7688" max="7688" width="5.42578125" style="341" customWidth="1"/>
    <col min="7689" max="7689" width="6" style="341" customWidth="1"/>
    <col min="7690" max="7690" width="6.5703125" style="341" customWidth="1"/>
    <col min="7691" max="7691" width="7" style="341" customWidth="1"/>
    <col min="7692" max="7692" width="6.42578125" style="341" bestFit="1" customWidth="1"/>
    <col min="7693" max="7693" width="6" style="341" bestFit="1" customWidth="1"/>
    <col min="7694" max="7694" width="6.42578125" style="341" bestFit="1" customWidth="1"/>
    <col min="7695" max="7695" width="6" style="341" bestFit="1" customWidth="1"/>
    <col min="7696" max="7696" width="5.42578125" style="341" bestFit="1" customWidth="1"/>
    <col min="7697" max="7697" width="6" style="341" bestFit="1" customWidth="1"/>
    <col min="7698" max="7698" width="4.5703125" style="341" customWidth="1"/>
    <col min="7699" max="7699" width="6.28515625" style="341" customWidth="1"/>
    <col min="7700" max="7700" width="4.7109375" style="341" customWidth="1"/>
    <col min="7701" max="7701" width="6.42578125" style="341" customWidth="1"/>
    <col min="7702" max="7702" width="6" style="341" customWidth="1"/>
    <col min="7703" max="7703" width="6.28515625" style="341" customWidth="1"/>
    <col min="7704" max="7704" width="7.140625" style="341" customWidth="1"/>
    <col min="7705" max="7705" width="6.85546875" style="341" customWidth="1"/>
    <col min="7706" max="7706" width="7.140625" style="341" customWidth="1"/>
    <col min="7707" max="7707" width="6.7109375" style="341" customWidth="1"/>
    <col min="7708" max="7708" width="7" style="341" customWidth="1"/>
    <col min="7709" max="7709" width="6.42578125" style="341" customWidth="1"/>
    <col min="7710" max="7710" width="8.42578125" style="341" customWidth="1"/>
    <col min="7711" max="7711" width="6.42578125" style="341" customWidth="1"/>
    <col min="7712" max="7712" width="7.85546875" style="341" customWidth="1"/>
    <col min="7713" max="7713" width="7.28515625" style="341" customWidth="1"/>
    <col min="7714" max="7714" width="6.85546875" style="341" customWidth="1"/>
    <col min="7715" max="7715" width="8.5703125" style="341" bestFit="1" customWidth="1"/>
    <col min="7716" max="7919" width="9.140625" style="341"/>
    <col min="7920" max="7920" width="3" style="341" bestFit="1" customWidth="1"/>
    <col min="7921" max="7921" width="30" style="341" customWidth="1"/>
    <col min="7922" max="7922" width="8.140625" style="341" customWidth="1"/>
    <col min="7923" max="7923" width="13.7109375" style="341" customWidth="1"/>
    <col min="7924" max="7924" width="6.28515625" style="341" customWidth="1"/>
    <col min="7925" max="7925" width="5.5703125" style="341" customWidth="1"/>
    <col min="7926" max="7926" width="9.140625" style="341"/>
    <col min="7927" max="7927" width="6" style="341" customWidth="1"/>
    <col min="7928" max="7928" width="6.5703125" style="341" customWidth="1"/>
    <col min="7929" max="7929" width="8.85546875" style="341" customWidth="1"/>
    <col min="7930" max="7930" width="6.28515625" style="341" customWidth="1"/>
    <col min="7931" max="7931" width="10.28515625" style="341" customWidth="1"/>
    <col min="7932" max="7932" width="8.85546875" style="341" customWidth="1"/>
    <col min="7933" max="7933" width="5.140625" style="341" customWidth="1"/>
    <col min="7934" max="7934" width="5" style="341" customWidth="1"/>
    <col min="7935" max="7935" width="4.42578125" style="341" customWidth="1"/>
    <col min="7936" max="7936" width="7.28515625" style="341" customWidth="1"/>
    <col min="7937" max="7937" width="9.140625" style="341"/>
    <col min="7938" max="7938" width="8.140625" style="341" customWidth="1"/>
    <col min="7939" max="7939" width="7.42578125" style="341" customWidth="1"/>
    <col min="7940" max="7940" width="9.140625" style="341"/>
    <col min="7941" max="7941" width="10.28515625" style="341" customWidth="1"/>
    <col min="7942" max="7942" width="5.42578125" style="341" customWidth="1"/>
    <col min="7943" max="7943" width="6" style="341" customWidth="1"/>
    <col min="7944" max="7944" width="5.42578125" style="341" customWidth="1"/>
    <col min="7945" max="7945" width="6" style="341" customWidth="1"/>
    <col min="7946" max="7946" width="6.5703125" style="341" customWidth="1"/>
    <col min="7947" max="7947" width="7" style="341" customWidth="1"/>
    <col min="7948" max="7948" width="6.42578125" style="341" bestFit="1" customWidth="1"/>
    <col min="7949" max="7949" width="6" style="341" bestFit="1" customWidth="1"/>
    <col min="7950" max="7950" width="6.42578125" style="341" bestFit="1" customWidth="1"/>
    <col min="7951" max="7951" width="6" style="341" bestFit="1" customWidth="1"/>
    <col min="7952" max="7952" width="5.42578125" style="341" bestFit="1" customWidth="1"/>
    <col min="7953" max="7953" width="6" style="341" bestFit="1" customWidth="1"/>
    <col min="7954" max="7954" width="4.5703125" style="341" customWidth="1"/>
    <col min="7955" max="7955" width="6.28515625" style="341" customWidth="1"/>
    <col min="7956" max="7956" width="4.7109375" style="341" customWidth="1"/>
    <col min="7957" max="7957" width="6.42578125" style="341" customWidth="1"/>
    <col min="7958" max="7958" width="6" style="341" customWidth="1"/>
    <col min="7959" max="7959" width="6.28515625" style="341" customWidth="1"/>
    <col min="7960" max="7960" width="7.140625" style="341" customWidth="1"/>
    <col min="7961" max="7961" width="6.85546875" style="341" customWidth="1"/>
    <col min="7962" max="7962" width="7.140625" style="341" customWidth="1"/>
    <col min="7963" max="7963" width="6.7109375" style="341" customWidth="1"/>
    <col min="7964" max="7964" width="7" style="341" customWidth="1"/>
    <col min="7965" max="7965" width="6.42578125" style="341" customWidth="1"/>
    <col min="7966" max="7966" width="8.42578125" style="341" customWidth="1"/>
    <col min="7967" max="7967" width="6.42578125" style="341" customWidth="1"/>
    <col min="7968" max="7968" width="7.85546875" style="341" customWidth="1"/>
    <col min="7969" max="7969" width="7.28515625" style="341" customWidth="1"/>
    <col min="7970" max="7970" width="6.85546875" style="341" customWidth="1"/>
    <col min="7971" max="7971" width="8.5703125" style="341" bestFit="1" customWidth="1"/>
    <col min="7972" max="8175" width="9.140625" style="341"/>
    <col min="8176" max="8176" width="3" style="341" bestFit="1" customWidth="1"/>
    <col min="8177" max="8177" width="30" style="341" customWidth="1"/>
    <col min="8178" max="8178" width="8.140625" style="341" customWidth="1"/>
    <col min="8179" max="8179" width="13.7109375" style="341" customWidth="1"/>
    <col min="8180" max="8180" width="6.28515625" style="341" customWidth="1"/>
    <col min="8181" max="8181" width="5.5703125" style="341" customWidth="1"/>
    <col min="8182" max="8182" width="9.140625" style="341"/>
    <col min="8183" max="8183" width="6" style="341" customWidth="1"/>
    <col min="8184" max="8184" width="6.5703125" style="341" customWidth="1"/>
    <col min="8185" max="8185" width="8.85546875" style="341" customWidth="1"/>
    <col min="8186" max="8186" width="6.28515625" style="341" customWidth="1"/>
    <col min="8187" max="8187" width="10.28515625" style="341" customWidth="1"/>
    <col min="8188" max="8188" width="8.85546875" style="341" customWidth="1"/>
    <col min="8189" max="8189" width="5.140625" style="341" customWidth="1"/>
    <col min="8190" max="8190" width="5" style="341" customWidth="1"/>
    <col min="8191" max="8191" width="4.42578125" style="341" customWidth="1"/>
    <col min="8192" max="8192" width="7.28515625" style="341" customWidth="1"/>
    <col min="8193" max="8193" width="9.140625" style="341"/>
    <col min="8194" max="8194" width="8.140625" style="341" customWidth="1"/>
    <col min="8195" max="8195" width="7.42578125" style="341" customWidth="1"/>
    <col min="8196" max="8196" width="9.140625" style="341"/>
    <col min="8197" max="8197" width="10.28515625" style="341" customWidth="1"/>
    <col min="8198" max="8198" width="5.42578125" style="341" customWidth="1"/>
    <col min="8199" max="8199" width="6" style="341" customWidth="1"/>
    <col min="8200" max="8200" width="5.42578125" style="341" customWidth="1"/>
    <col min="8201" max="8201" width="6" style="341" customWidth="1"/>
    <col min="8202" max="8202" width="6.5703125" style="341" customWidth="1"/>
    <col min="8203" max="8203" width="7" style="341" customWidth="1"/>
    <col min="8204" max="8204" width="6.42578125" style="341" bestFit="1" customWidth="1"/>
    <col min="8205" max="8205" width="6" style="341" bestFit="1" customWidth="1"/>
    <col min="8206" max="8206" width="6.42578125" style="341" bestFit="1" customWidth="1"/>
    <col min="8207" max="8207" width="6" style="341" bestFit="1" customWidth="1"/>
    <col min="8208" max="8208" width="5.42578125" style="341" bestFit="1" customWidth="1"/>
    <col min="8209" max="8209" width="6" style="341" bestFit="1" customWidth="1"/>
    <col min="8210" max="8210" width="4.5703125" style="341" customWidth="1"/>
    <col min="8211" max="8211" width="6.28515625" style="341" customWidth="1"/>
    <col min="8212" max="8212" width="4.7109375" style="341" customWidth="1"/>
    <col min="8213" max="8213" width="6.42578125" style="341" customWidth="1"/>
    <col min="8214" max="8214" width="6" style="341" customWidth="1"/>
    <col min="8215" max="8215" width="6.28515625" style="341" customWidth="1"/>
    <col min="8216" max="8216" width="7.140625" style="341" customWidth="1"/>
    <col min="8217" max="8217" width="6.85546875" style="341" customWidth="1"/>
    <col min="8218" max="8218" width="7.140625" style="341" customWidth="1"/>
    <col min="8219" max="8219" width="6.7109375" style="341" customWidth="1"/>
    <col min="8220" max="8220" width="7" style="341" customWidth="1"/>
    <col min="8221" max="8221" width="6.42578125" style="341" customWidth="1"/>
    <col min="8222" max="8222" width="8.42578125" style="341" customWidth="1"/>
    <col min="8223" max="8223" width="6.42578125" style="341" customWidth="1"/>
    <col min="8224" max="8224" width="7.85546875" style="341" customWidth="1"/>
    <col min="8225" max="8225" width="7.28515625" style="341" customWidth="1"/>
    <col min="8226" max="8226" width="6.85546875" style="341" customWidth="1"/>
    <col min="8227" max="8227" width="8.5703125" style="341" bestFit="1" customWidth="1"/>
    <col min="8228" max="8431" width="9.140625" style="341"/>
    <col min="8432" max="8432" width="3" style="341" bestFit="1" customWidth="1"/>
    <col min="8433" max="8433" width="30" style="341" customWidth="1"/>
    <col min="8434" max="8434" width="8.140625" style="341" customWidth="1"/>
    <col min="8435" max="8435" width="13.7109375" style="341" customWidth="1"/>
    <col min="8436" max="8436" width="6.28515625" style="341" customWidth="1"/>
    <col min="8437" max="8437" width="5.5703125" style="341" customWidth="1"/>
    <col min="8438" max="8438" width="9.140625" style="341"/>
    <col min="8439" max="8439" width="6" style="341" customWidth="1"/>
    <col min="8440" max="8440" width="6.5703125" style="341" customWidth="1"/>
    <col min="8441" max="8441" width="8.85546875" style="341" customWidth="1"/>
    <col min="8442" max="8442" width="6.28515625" style="341" customWidth="1"/>
    <col min="8443" max="8443" width="10.28515625" style="341" customWidth="1"/>
    <col min="8444" max="8444" width="8.85546875" style="341" customWidth="1"/>
    <col min="8445" max="8445" width="5.140625" style="341" customWidth="1"/>
    <col min="8446" max="8446" width="5" style="341" customWidth="1"/>
    <col min="8447" max="8447" width="4.42578125" style="341" customWidth="1"/>
    <col min="8448" max="8448" width="7.28515625" style="341" customWidth="1"/>
    <col min="8449" max="8449" width="9.140625" style="341"/>
    <col min="8450" max="8450" width="8.140625" style="341" customWidth="1"/>
    <col min="8451" max="8451" width="7.42578125" style="341" customWidth="1"/>
    <col min="8452" max="8452" width="9.140625" style="341"/>
    <col min="8453" max="8453" width="10.28515625" style="341" customWidth="1"/>
    <col min="8454" max="8454" width="5.42578125" style="341" customWidth="1"/>
    <col min="8455" max="8455" width="6" style="341" customWidth="1"/>
    <col min="8456" max="8456" width="5.42578125" style="341" customWidth="1"/>
    <col min="8457" max="8457" width="6" style="341" customWidth="1"/>
    <col min="8458" max="8458" width="6.5703125" style="341" customWidth="1"/>
    <col min="8459" max="8459" width="7" style="341" customWidth="1"/>
    <col min="8460" max="8460" width="6.42578125" style="341" bestFit="1" customWidth="1"/>
    <col min="8461" max="8461" width="6" style="341" bestFit="1" customWidth="1"/>
    <col min="8462" max="8462" width="6.42578125" style="341" bestFit="1" customWidth="1"/>
    <col min="8463" max="8463" width="6" style="341" bestFit="1" customWidth="1"/>
    <col min="8464" max="8464" width="5.42578125" style="341" bestFit="1" customWidth="1"/>
    <col min="8465" max="8465" width="6" style="341" bestFit="1" customWidth="1"/>
    <col min="8466" max="8466" width="4.5703125" style="341" customWidth="1"/>
    <col min="8467" max="8467" width="6.28515625" style="341" customWidth="1"/>
    <col min="8468" max="8468" width="4.7109375" style="341" customWidth="1"/>
    <col min="8469" max="8469" width="6.42578125" style="341" customWidth="1"/>
    <col min="8470" max="8470" width="6" style="341" customWidth="1"/>
    <col min="8471" max="8471" width="6.28515625" style="341" customWidth="1"/>
    <col min="8472" max="8472" width="7.140625" style="341" customWidth="1"/>
    <col min="8473" max="8473" width="6.85546875" style="341" customWidth="1"/>
    <col min="8474" max="8474" width="7.140625" style="341" customWidth="1"/>
    <col min="8475" max="8475" width="6.7109375" style="341" customWidth="1"/>
    <col min="8476" max="8476" width="7" style="341" customWidth="1"/>
    <col min="8477" max="8477" width="6.42578125" style="341" customWidth="1"/>
    <col min="8478" max="8478" width="8.42578125" style="341" customWidth="1"/>
    <col min="8479" max="8479" width="6.42578125" style="341" customWidth="1"/>
    <col min="8480" max="8480" width="7.85546875" style="341" customWidth="1"/>
    <col min="8481" max="8481" width="7.28515625" style="341" customWidth="1"/>
    <col min="8482" max="8482" width="6.85546875" style="341" customWidth="1"/>
    <col min="8483" max="8483" width="8.5703125" style="341" bestFit="1" customWidth="1"/>
    <col min="8484" max="8687" width="9.140625" style="341"/>
    <col min="8688" max="8688" width="3" style="341" bestFit="1" customWidth="1"/>
    <col min="8689" max="8689" width="30" style="341" customWidth="1"/>
    <col min="8690" max="8690" width="8.140625" style="341" customWidth="1"/>
    <col min="8691" max="8691" width="13.7109375" style="341" customWidth="1"/>
    <col min="8692" max="8692" width="6.28515625" style="341" customWidth="1"/>
    <col min="8693" max="8693" width="5.5703125" style="341" customWidth="1"/>
    <col min="8694" max="8694" width="9.140625" style="341"/>
    <col min="8695" max="8695" width="6" style="341" customWidth="1"/>
    <col min="8696" max="8696" width="6.5703125" style="341" customWidth="1"/>
    <col min="8697" max="8697" width="8.85546875" style="341" customWidth="1"/>
    <col min="8698" max="8698" width="6.28515625" style="341" customWidth="1"/>
    <col min="8699" max="8699" width="10.28515625" style="341" customWidth="1"/>
    <col min="8700" max="8700" width="8.85546875" style="341" customWidth="1"/>
    <col min="8701" max="8701" width="5.140625" style="341" customWidth="1"/>
    <col min="8702" max="8702" width="5" style="341" customWidth="1"/>
    <col min="8703" max="8703" width="4.42578125" style="341" customWidth="1"/>
    <col min="8704" max="8704" width="7.28515625" style="341" customWidth="1"/>
    <col min="8705" max="8705" width="9.140625" style="341"/>
    <col min="8706" max="8706" width="8.140625" style="341" customWidth="1"/>
    <col min="8707" max="8707" width="7.42578125" style="341" customWidth="1"/>
    <col min="8708" max="8708" width="9.140625" style="341"/>
    <col min="8709" max="8709" width="10.28515625" style="341" customWidth="1"/>
    <col min="8710" max="8710" width="5.42578125" style="341" customWidth="1"/>
    <col min="8711" max="8711" width="6" style="341" customWidth="1"/>
    <col min="8712" max="8712" width="5.42578125" style="341" customWidth="1"/>
    <col min="8713" max="8713" width="6" style="341" customWidth="1"/>
    <col min="8714" max="8714" width="6.5703125" style="341" customWidth="1"/>
    <col min="8715" max="8715" width="7" style="341" customWidth="1"/>
    <col min="8716" max="8716" width="6.42578125" style="341" bestFit="1" customWidth="1"/>
    <col min="8717" max="8717" width="6" style="341" bestFit="1" customWidth="1"/>
    <col min="8718" max="8718" width="6.42578125" style="341" bestFit="1" customWidth="1"/>
    <col min="8719" max="8719" width="6" style="341" bestFit="1" customWidth="1"/>
    <col min="8720" max="8720" width="5.42578125" style="341" bestFit="1" customWidth="1"/>
    <col min="8721" max="8721" width="6" style="341" bestFit="1" customWidth="1"/>
    <col min="8722" max="8722" width="4.5703125" style="341" customWidth="1"/>
    <col min="8723" max="8723" width="6.28515625" style="341" customWidth="1"/>
    <col min="8724" max="8724" width="4.7109375" style="341" customWidth="1"/>
    <col min="8725" max="8725" width="6.42578125" style="341" customWidth="1"/>
    <col min="8726" max="8726" width="6" style="341" customWidth="1"/>
    <col min="8727" max="8727" width="6.28515625" style="341" customWidth="1"/>
    <col min="8728" max="8728" width="7.140625" style="341" customWidth="1"/>
    <col min="8729" max="8729" width="6.85546875" style="341" customWidth="1"/>
    <col min="8730" max="8730" width="7.140625" style="341" customWidth="1"/>
    <col min="8731" max="8731" width="6.7109375" style="341" customWidth="1"/>
    <col min="8732" max="8732" width="7" style="341" customWidth="1"/>
    <col min="8733" max="8733" width="6.42578125" style="341" customWidth="1"/>
    <col min="8734" max="8734" width="8.42578125" style="341" customWidth="1"/>
    <col min="8735" max="8735" width="6.42578125" style="341" customWidth="1"/>
    <col min="8736" max="8736" width="7.85546875" style="341" customWidth="1"/>
    <col min="8737" max="8737" width="7.28515625" style="341" customWidth="1"/>
    <col min="8738" max="8738" width="6.85546875" style="341" customWidth="1"/>
    <col min="8739" max="8739" width="8.5703125" style="341" bestFit="1" customWidth="1"/>
    <col min="8740" max="8943" width="9.140625" style="341"/>
    <col min="8944" max="8944" width="3" style="341" bestFit="1" customWidth="1"/>
    <col min="8945" max="8945" width="30" style="341" customWidth="1"/>
    <col min="8946" max="8946" width="8.140625" style="341" customWidth="1"/>
    <col min="8947" max="8947" width="13.7109375" style="341" customWidth="1"/>
    <col min="8948" max="8948" width="6.28515625" style="341" customWidth="1"/>
    <col min="8949" max="8949" width="5.5703125" style="341" customWidth="1"/>
    <col min="8950" max="8950" width="9.140625" style="341"/>
    <col min="8951" max="8951" width="6" style="341" customWidth="1"/>
    <col min="8952" max="8952" width="6.5703125" style="341" customWidth="1"/>
    <col min="8953" max="8953" width="8.85546875" style="341" customWidth="1"/>
    <col min="8954" max="8954" width="6.28515625" style="341" customWidth="1"/>
    <col min="8955" max="8955" width="10.28515625" style="341" customWidth="1"/>
    <col min="8956" max="8956" width="8.85546875" style="341" customWidth="1"/>
    <col min="8957" max="8957" width="5.140625" style="341" customWidth="1"/>
    <col min="8958" max="8958" width="5" style="341" customWidth="1"/>
    <col min="8959" max="8959" width="4.42578125" style="341" customWidth="1"/>
    <col min="8960" max="8960" width="7.28515625" style="341" customWidth="1"/>
    <col min="8961" max="8961" width="9.140625" style="341"/>
    <col min="8962" max="8962" width="8.140625" style="341" customWidth="1"/>
    <col min="8963" max="8963" width="7.42578125" style="341" customWidth="1"/>
    <col min="8964" max="8964" width="9.140625" style="341"/>
    <col min="8965" max="8965" width="10.28515625" style="341" customWidth="1"/>
    <col min="8966" max="8966" width="5.42578125" style="341" customWidth="1"/>
    <col min="8967" max="8967" width="6" style="341" customWidth="1"/>
    <col min="8968" max="8968" width="5.42578125" style="341" customWidth="1"/>
    <col min="8969" max="8969" width="6" style="341" customWidth="1"/>
    <col min="8970" max="8970" width="6.5703125" style="341" customWidth="1"/>
    <col min="8971" max="8971" width="7" style="341" customWidth="1"/>
    <col min="8972" max="8972" width="6.42578125" style="341" bestFit="1" customWidth="1"/>
    <col min="8973" max="8973" width="6" style="341" bestFit="1" customWidth="1"/>
    <col min="8974" max="8974" width="6.42578125" style="341" bestFit="1" customWidth="1"/>
    <col min="8975" max="8975" width="6" style="341" bestFit="1" customWidth="1"/>
    <col min="8976" max="8976" width="5.42578125" style="341" bestFit="1" customWidth="1"/>
    <col min="8977" max="8977" width="6" style="341" bestFit="1" customWidth="1"/>
    <col min="8978" max="8978" width="4.5703125" style="341" customWidth="1"/>
    <col min="8979" max="8979" width="6.28515625" style="341" customWidth="1"/>
    <col min="8980" max="8980" width="4.7109375" style="341" customWidth="1"/>
    <col min="8981" max="8981" width="6.42578125" style="341" customWidth="1"/>
    <col min="8982" max="8982" width="6" style="341" customWidth="1"/>
    <col min="8983" max="8983" width="6.28515625" style="341" customWidth="1"/>
    <col min="8984" max="8984" width="7.140625" style="341" customWidth="1"/>
    <col min="8985" max="8985" width="6.85546875" style="341" customWidth="1"/>
    <col min="8986" max="8986" width="7.140625" style="341" customWidth="1"/>
    <col min="8987" max="8987" width="6.7109375" style="341" customWidth="1"/>
    <col min="8988" max="8988" width="7" style="341" customWidth="1"/>
    <col min="8989" max="8989" width="6.42578125" style="341" customWidth="1"/>
    <col min="8990" max="8990" width="8.42578125" style="341" customWidth="1"/>
    <col min="8991" max="8991" width="6.42578125" style="341" customWidth="1"/>
    <col min="8992" max="8992" width="7.85546875" style="341" customWidth="1"/>
    <col min="8993" max="8993" width="7.28515625" style="341" customWidth="1"/>
    <col min="8994" max="8994" width="6.85546875" style="341" customWidth="1"/>
    <col min="8995" max="8995" width="8.5703125" style="341" bestFit="1" customWidth="1"/>
    <col min="8996" max="9199" width="9.140625" style="341"/>
    <col min="9200" max="9200" width="3" style="341" bestFit="1" customWidth="1"/>
    <col min="9201" max="9201" width="30" style="341" customWidth="1"/>
    <col min="9202" max="9202" width="8.140625" style="341" customWidth="1"/>
    <col min="9203" max="9203" width="13.7109375" style="341" customWidth="1"/>
    <col min="9204" max="9204" width="6.28515625" style="341" customWidth="1"/>
    <col min="9205" max="9205" width="5.5703125" style="341" customWidth="1"/>
    <col min="9206" max="9206" width="9.140625" style="341"/>
    <col min="9207" max="9207" width="6" style="341" customWidth="1"/>
    <col min="9208" max="9208" width="6.5703125" style="341" customWidth="1"/>
    <col min="9209" max="9209" width="8.85546875" style="341" customWidth="1"/>
    <col min="9210" max="9210" width="6.28515625" style="341" customWidth="1"/>
    <col min="9211" max="9211" width="10.28515625" style="341" customWidth="1"/>
    <col min="9212" max="9212" width="8.85546875" style="341" customWidth="1"/>
    <col min="9213" max="9213" width="5.140625" style="341" customWidth="1"/>
    <col min="9214" max="9214" width="5" style="341" customWidth="1"/>
    <col min="9215" max="9215" width="4.42578125" style="341" customWidth="1"/>
    <col min="9216" max="9216" width="7.28515625" style="341" customWidth="1"/>
    <col min="9217" max="9217" width="9.140625" style="341"/>
    <col min="9218" max="9218" width="8.140625" style="341" customWidth="1"/>
    <col min="9219" max="9219" width="7.42578125" style="341" customWidth="1"/>
    <col min="9220" max="9220" width="9.140625" style="341"/>
    <col min="9221" max="9221" width="10.28515625" style="341" customWidth="1"/>
    <col min="9222" max="9222" width="5.42578125" style="341" customWidth="1"/>
    <col min="9223" max="9223" width="6" style="341" customWidth="1"/>
    <col min="9224" max="9224" width="5.42578125" style="341" customWidth="1"/>
    <col min="9225" max="9225" width="6" style="341" customWidth="1"/>
    <col min="9226" max="9226" width="6.5703125" style="341" customWidth="1"/>
    <col min="9227" max="9227" width="7" style="341" customWidth="1"/>
    <col min="9228" max="9228" width="6.42578125" style="341" bestFit="1" customWidth="1"/>
    <col min="9229" max="9229" width="6" style="341" bestFit="1" customWidth="1"/>
    <col min="9230" max="9230" width="6.42578125" style="341" bestFit="1" customWidth="1"/>
    <col min="9231" max="9231" width="6" style="341" bestFit="1" customWidth="1"/>
    <col min="9232" max="9232" width="5.42578125" style="341" bestFit="1" customWidth="1"/>
    <col min="9233" max="9233" width="6" style="341" bestFit="1" customWidth="1"/>
    <col min="9234" max="9234" width="4.5703125" style="341" customWidth="1"/>
    <col min="9235" max="9235" width="6.28515625" style="341" customWidth="1"/>
    <col min="9236" max="9236" width="4.7109375" style="341" customWidth="1"/>
    <col min="9237" max="9237" width="6.42578125" style="341" customWidth="1"/>
    <col min="9238" max="9238" width="6" style="341" customWidth="1"/>
    <col min="9239" max="9239" width="6.28515625" style="341" customWidth="1"/>
    <col min="9240" max="9240" width="7.140625" style="341" customWidth="1"/>
    <col min="9241" max="9241" width="6.85546875" style="341" customWidth="1"/>
    <col min="9242" max="9242" width="7.140625" style="341" customWidth="1"/>
    <col min="9243" max="9243" width="6.7109375" style="341" customWidth="1"/>
    <col min="9244" max="9244" width="7" style="341" customWidth="1"/>
    <col min="9245" max="9245" width="6.42578125" style="341" customWidth="1"/>
    <col min="9246" max="9246" width="8.42578125" style="341" customWidth="1"/>
    <col min="9247" max="9247" width="6.42578125" style="341" customWidth="1"/>
    <col min="9248" max="9248" width="7.85546875" style="341" customWidth="1"/>
    <col min="9249" max="9249" width="7.28515625" style="341" customWidth="1"/>
    <col min="9250" max="9250" width="6.85546875" style="341" customWidth="1"/>
    <col min="9251" max="9251" width="8.5703125" style="341" bestFit="1" customWidth="1"/>
    <col min="9252" max="9455" width="9.140625" style="341"/>
    <col min="9456" max="9456" width="3" style="341" bestFit="1" customWidth="1"/>
    <col min="9457" max="9457" width="30" style="341" customWidth="1"/>
    <col min="9458" max="9458" width="8.140625" style="341" customWidth="1"/>
    <col min="9459" max="9459" width="13.7109375" style="341" customWidth="1"/>
    <col min="9460" max="9460" width="6.28515625" style="341" customWidth="1"/>
    <col min="9461" max="9461" width="5.5703125" style="341" customWidth="1"/>
    <col min="9462" max="9462" width="9.140625" style="341"/>
    <col min="9463" max="9463" width="6" style="341" customWidth="1"/>
    <col min="9464" max="9464" width="6.5703125" style="341" customWidth="1"/>
    <col min="9465" max="9465" width="8.85546875" style="341" customWidth="1"/>
    <col min="9466" max="9466" width="6.28515625" style="341" customWidth="1"/>
    <col min="9467" max="9467" width="10.28515625" style="341" customWidth="1"/>
    <col min="9468" max="9468" width="8.85546875" style="341" customWidth="1"/>
    <col min="9469" max="9469" width="5.140625" style="341" customWidth="1"/>
    <col min="9470" max="9470" width="5" style="341" customWidth="1"/>
    <col min="9471" max="9471" width="4.42578125" style="341" customWidth="1"/>
    <col min="9472" max="9472" width="7.28515625" style="341" customWidth="1"/>
    <col min="9473" max="9473" width="9.140625" style="341"/>
    <col min="9474" max="9474" width="8.140625" style="341" customWidth="1"/>
    <col min="9475" max="9475" width="7.42578125" style="341" customWidth="1"/>
    <col min="9476" max="9476" width="9.140625" style="341"/>
    <col min="9477" max="9477" width="10.28515625" style="341" customWidth="1"/>
    <col min="9478" max="9478" width="5.42578125" style="341" customWidth="1"/>
    <col min="9479" max="9479" width="6" style="341" customWidth="1"/>
    <col min="9480" max="9480" width="5.42578125" style="341" customWidth="1"/>
    <col min="9481" max="9481" width="6" style="341" customWidth="1"/>
    <col min="9482" max="9482" width="6.5703125" style="341" customWidth="1"/>
    <col min="9483" max="9483" width="7" style="341" customWidth="1"/>
    <col min="9484" max="9484" width="6.42578125" style="341" bestFit="1" customWidth="1"/>
    <col min="9485" max="9485" width="6" style="341" bestFit="1" customWidth="1"/>
    <col min="9486" max="9486" width="6.42578125" style="341" bestFit="1" customWidth="1"/>
    <col min="9487" max="9487" width="6" style="341" bestFit="1" customWidth="1"/>
    <col min="9488" max="9488" width="5.42578125" style="341" bestFit="1" customWidth="1"/>
    <col min="9489" max="9489" width="6" style="341" bestFit="1" customWidth="1"/>
    <col min="9490" max="9490" width="4.5703125" style="341" customWidth="1"/>
    <col min="9491" max="9491" width="6.28515625" style="341" customWidth="1"/>
    <col min="9492" max="9492" width="4.7109375" style="341" customWidth="1"/>
    <col min="9493" max="9493" width="6.42578125" style="341" customWidth="1"/>
    <col min="9494" max="9494" width="6" style="341" customWidth="1"/>
    <col min="9495" max="9495" width="6.28515625" style="341" customWidth="1"/>
    <col min="9496" max="9496" width="7.140625" style="341" customWidth="1"/>
    <col min="9497" max="9497" width="6.85546875" style="341" customWidth="1"/>
    <col min="9498" max="9498" width="7.140625" style="341" customWidth="1"/>
    <col min="9499" max="9499" width="6.7109375" style="341" customWidth="1"/>
    <col min="9500" max="9500" width="7" style="341" customWidth="1"/>
    <col min="9501" max="9501" width="6.42578125" style="341" customWidth="1"/>
    <col min="9502" max="9502" width="8.42578125" style="341" customWidth="1"/>
    <col min="9503" max="9503" width="6.42578125" style="341" customWidth="1"/>
    <col min="9504" max="9504" width="7.85546875" style="341" customWidth="1"/>
    <col min="9505" max="9505" width="7.28515625" style="341" customWidth="1"/>
    <col min="9506" max="9506" width="6.85546875" style="341" customWidth="1"/>
    <col min="9507" max="9507" width="8.5703125" style="341" bestFit="1" customWidth="1"/>
    <col min="9508" max="9711" width="9.140625" style="341"/>
    <col min="9712" max="9712" width="3" style="341" bestFit="1" customWidth="1"/>
    <col min="9713" max="9713" width="30" style="341" customWidth="1"/>
    <col min="9714" max="9714" width="8.140625" style="341" customWidth="1"/>
    <col min="9715" max="9715" width="13.7109375" style="341" customWidth="1"/>
    <col min="9716" max="9716" width="6.28515625" style="341" customWidth="1"/>
    <col min="9717" max="9717" width="5.5703125" style="341" customWidth="1"/>
    <col min="9718" max="9718" width="9.140625" style="341"/>
    <col min="9719" max="9719" width="6" style="341" customWidth="1"/>
    <col min="9720" max="9720" width="6.5703125" style="341" customWidth="1"/>
    <col min="9721" max="9721" width="8.85546875" style="341" customWidth="1"/>
    <col min="9722" max="9722" width="6.28515625" style="341" customWidth="1"/>
    <col min="9723" max="9723" width="10.28515625" style="341" customWidth="1"/>
    <col min="9724" max="9724" width="8.85546875" style="341" customWidth="1"/>
    <col min="9725" max="9725" width="5.140625" style="341" customWidth="1"/>
    <col min="9726" max="9726" width="5" style="341" customWidth="1"/>
    <col min="9727" max="9727" width="4.42578125" style="341" customWidth="1"/>
    <col min="9728" max="9728" width="7.28515625" style="341" customWidth="1"/>
    <col min="9729" max="9729" width="9.140625" style="341"/>
    <col min="9730" max="9730" width="8.140625" style="341" customWidth="1"/>
    <col min="9731" max="9731" width="7.42578125" style="341" customWidth="1"/>
    <col min="9732" max="9732" width="9.140625" style="341"/>
    <col min="9733" max="9733" width="10.28515625" style="341" customWidth="1"/>
    <col min="9734" max="9734" width="5.42578125" style="341" customWidth="1"/>
    <col min="9735" max="9735" width="6" style="341" customWidth="1"/>
    <col min="9736" max="9736" width="5.42578125" style="341" customWidth="1"/>
    <col min="9737" max="9737" width="6" style="341" customWidth="1"/>
    <col min="9738" max="9738" width="6.5703125" style="341" customWidth="1"/>
    <col min="9739" max="9739" width="7" style="341" customWidth="1"/>
    <col min="9740" max="9740" width="6.42578125" style="341" bestFit="1" customWidth="1"/>
    <col min="9741" max="9741" width="6" style="341" bestFit="1" customWidth="1"/>
    <col min="9742" max="9742" width="6.42578125" style="341" bestFit="1" customWidth="1"/>
    <col min="9743" max="9743" width="6" style="341" bestFit="1" customWidth="1"/>
    <col min="9744" max="9744" width="5.42578125" style="341" bestFit="1" customWidth="1"/>
    <col min="9745" max="9745" width="6" style="341" bestFit="1" customWidth="1"/>
    <col min="9746" max="9746" width="4.5703125" style="341" customWidth="1"/>
    <col min="9747" max="9747" width="6.28515625" style="341" customWidth="1"/>
    <col min="9748" max="9748" width="4.7109375" style="341" customWidth="1"/>
    <col min="9749" max="9749" width="6.42578125" style="341" customWidth="1"/>
    <col min="9750" max="9750" width="6" style="341" customWidth="1"/>
    <col min="9751" max="9751" width="6.28515625" style="341" customWidth="1"/>
    <col min="9752" max="9752" width="7.140625" style="341" customWidth="1"/>
    <col min="9753" max="9753" width="6.85546875" style="341" customWidth="1"/>
    <col min="9754" max="9754" width="7.140625" style="341" customWidth="1"/>
    <col min="9755" max="9755" width="6.7109375" style="341" customWidth="1"/>
    <col min="9756" max="9756" width="7" style="341" customWidth="1"/>
    <col min="9757" max="9757" width="6.42578125" style="341" customWidth="1"/>
    <col min="9758" max="9758" width="8.42578125" style="341" customWidth="1"/>
    <col min="9759" max="9759" width="6.42578125" style="341" customWidth="1"/>
    <col min="9760" max="9760" width="7.85546875" style="341" customWidth="1"/>
    <col min="9761" max="9761" width="7.28515625" style="341" customWidth="1"/>
    <col min="9762" max="9762" width="6.85546875" style="341" customWidth="1"/>
    <col min="9763" max="9763" width="8.5703125" style="341" bestFit="1" customWidth="1"/>
    <col min="9764" max="9967" width="9.140625" style="341"/>
    <col min="9968" max="9968" width="3" style="341" bestFit="1" customWidth="1"/>
    <col min="9969" max="9969" width="30" style="341" customWidth="1"/>
    <col min="9970" max="9970" width="8.140625" style="341" customWidth="1"/>
    <col min="9971" max="9971" width="13.7109375" style="341" customWidth="1"/>
    <col min="9972" max="9972" width="6.28515625" style="341" customWidth="1"/>
    <col min="9973" max="9973" width="5.5703125" style="341" customWidth="1"/>
    <col min="9974" max="9974" width="9.140625" style="341"/>
    <col min="9975" max="9975" width="6" style="341" customWidth="1"/>
    <col min="9976" max="9976" width="6.5703125" style="341" customWidth="1"/>
    <col min="9977" max="9977" width="8.85546875" style="341" customWidth="1"/>
    <col min="9978" max="9978" width="6.28515625" style="341" customWidth="1"/>
    <col min="9979" max="9979" width="10.28515625" style="341" customWidth="1"/>
    <col min="9980" max="9980" width="8.85546875" style="341" customWidth="1"/>
    <col min="9981" max="9981" width="5.140625" style="341" customWidth="1"/>
    <col min="9982" max="9982" width="5" style="341" customWidth="1"/>
    <col min="9983" max="9983" width="4.42578125" style="341" customWidth="1"/>
    <col min="9984" max="9984" width="7.28515625" style="341" customWidth="1"/>
    <col min="9985" max="9985" width="9.140625" style="341"/>
    <col min="9986" max="9986" width="8.140625" style="341" customWidth="1"/>
    <col min="9987" max="9987" width="7.42578125" style="341" customWidth="1"/>
    <col min="9988" max="9988" width="9.140625" style="341"/>
    <col min="9989" max="9989" width="10.28515625" style="341" customWidth="1"/>
    <col min="9990" max="9990" width="5.42578125" style="341" customWidth="1"/>
    <col min="9991" max="9991" width="6" style="341" customWidth="1"/>
    <col min="9992" max="9992" width="5.42578125" style="341" customWidth="1"/>
    <col min="9993" max="9993" width="6" style="341" customWidth="1"/>
    <col min="9994" max="9994" width="6.5703125" style="341" customWidth="1"/>
    <col min="9995" max="9995" width="7" style="341" customWidth="1"/>
    <col min="9996" max="9996" width="6.42578125" style="341" bestFit="1" customWidth="1"/>
    <col min="9997" max="9997" width="6" style="341" bestFit="1" customWidth="1"/>
    <col min="9998" max="9998" width="6.42578125" style="341" bestFit="1" customWidth="1"/>
    <col min="9999" max="9999" width="6" style="341" bestFit="1" customWidth="1"/>
    <col min="10000" max="10000" width="5.42578125" style="341" bestFit="1" customWidth="1"/>
    <col min="10001" max="10001" width="6" style="341" bestFit="1" customWidth="1"/>
    <col min="10002" max="10002" width="4.5703125" style="341" customWidth="1"/>
    <col min="10003" max="10003" width="6.28515625" style="341" customWidth="1"/>
    <col min="10004" max="10004" width="4.7109375" style="341" customWidth="1"/>
    <col min="10005" max="10005" width="6.42578125" style="341" customWidth="1"/>
    <col min="10006" max="10006" width="6" style="341" customWidth="1"/>
    <col min="10007" max="10007" width="6.28515625" style="341" customWidth="1"/>
    <col min="10008" max="10008" width="7.140625" style="341" customWidth="1"/>
    <col min="10009" max="10009" width="6.85546875" style="341" customWidth="1"/>
    <col min="10010" max="10010" width="7.140625" style="341" customWidth="1"/>
    <col min="10011" max="10011" width="6.7109375" style="341" customWidth="1"/>
    <col min="10012" max="10012" width="7" style="341" customWidth="1"/>
    <col min="10013" max="10013" width="6.42578125" style="341" customWidth="1"/>
    <col min="10014" max="10014" width="8.42578125" style="341" customWidth="1"/>
    <col min="10015" max="10015" width="6.42578125" style="341" customWidth="1"/>
    <col min="10016" max="10016" width="7.85546875" style="341" customWidth="1"/>
    <col min="10017" max="10017" width="7.28515625" style="341" customWidth="1"/>
    <col min="10018" max="10018" width="6.85546875" style="341" customWidth="1"/>
    <col min="10019" max="10019" width="8.5703125" style="341" bestFit="1" customWidth="1"/>
    <col min="10020" max="10223" width="9.140625" style="341"/>
    <col min="10224" max="10224" width="3" style="341" bestFit="1" customWidth="1"/>
    <col min="10225" max="10225" width="30" style="341" customWidth="1"/>
    <col min="10226" max="10226" width="8.140625" style="341" customWidth="1"/>
    <col min="10227" max="10227" width="13.7109375" style="341" customWidth="1"/>
    <col min="10228" max="10228" width="6.28515625" style="341" customWidth="1"/>
    <col min="10229" max="10229" width="5.5703125" style="341" customWidth="1"/>
    <col min="10230" max="10230" width="9.140625" style="341"/>
    <col min="10231" max="10231" width="6" style="341" customWidth="1"/>
    <col min="10232" max="10232" width="6.5703125" style="341" customWidth="1"/>
    <col min="10233" max="10233" width="8.85546875" style="341" customWidth="1"/>
    <col min="10234" max="10234" width="6.28515625" style="341" customWidth="1"/>
    <col min="10235" max="10235" width="10.28515625" style="341" customWidth="1"/>
    <col min="10236" max="10236" width="8.85546875" style="341" customWidth="1"/>
    <col min="10237" max="10237" width="5.140625" style="341" customWidth="1"/>
    <col min="10238" max="10238" width="5" style="341" customWidth="1"/>
    <col min="10239" max="10239" width="4.42578125" style="341" customWidth="1"/>
    <col min="10240" max="10240" width="7.28515625" style="341" customWidth="1"/>
    <col min="10241" max="10241" width="9.140625" style="341"/>
    <col min="10242" max="10242" width="8.140625" style="341" customWidth="1"/>
    <col min="10243" max="10243" width="7.42578125" style="341" customWidth="1"/>
    <col min="10244" max="10244" width="9.140625" style="341"/>
    <col min="10245" max="10245" width="10.28515625" style="341" customWidth="1"/>
    <col min="10246" max="10246" width="5.42578125" style="341" customWidth="1"/>
    <col min="10247" max="10247" width="6" style="341" customWidth="1"/>
    <col min="10248" max="10248" width="5.42578125" style="341" customWidth="1"/>
    <col min="10249" max="10249" width="6" style="341" customWidth="1"/>
    <col min="10250" max="10250" width="6.5703125" style="341" customWidth="1"/>
    <col min="10251" max="10251" width="7" style="341" customWidth="1"/>
    <col min="10252" max="10252" width="6.42578125" style="341" bestFit="1" customWidth="1"/>
    <col min="10253" max="10253" width="6" style="341" bestFit="1" customWidth="1"/>
    <col min="10254" max="10254" width="6.42578125" style="341" bestFit="1" customWidth="1"/>
    <col min="10255" max="10255" width="6" style="341" bestFit="1" customWidth="1"/>
    <col min="10256" max="10256" width="5.42578125" style="341" bestFit="1" customWidth="1"/>
    <col min="10257" max="10257" width="6" style="341" bestFit="1" customWidth="1"/>
    <col min="10258" max="10258" width="4.5703125" style="341" customWidth="1"/>
    <col min="10259" max="10259" width="6.28515625" style="341" customWidth="1"/>
    <col min="10260" max="10260" width="4.7109375" style="341" customWidth="1"/>
    <col min="10261" max="10261" width="6.42578125" style="341" customWidth="1"/>
    <col min="10262" max="10262" width="6" style="341" customWidth="1"/>
    <col min="10263" max="10263" width="6.28515625" style="341" customWidth="1"/>
    <col min="10264" max="10264" width="7.140625" style="341" customWidth="1"/>
    <col min="10265" max="10265" width="6.85546875" style="341" customWidth="1"/>
    <col min="10266" max="10266" width="7.140625" style="341" customWidth="1"/>
    <col min="10267" max="10267" width="6.7109375" style="341" customWidth="1"/>
    <col min="10268" max="10268" width="7" style="341" customWidth="1"/>
    <col min="10269" max="10269" width="6.42578125" style="341" customWidth="1"/>
    <col min="10270" max="10270" width="8.42578125" style="341" customWidth="1"/>
    <col min="10271" max="10271" width="6.42578125" style="341" customWidth="1"/>
    <col min="10272" max="10272" width="7.85546875" style="341" customWidth="1"/>
    <col min="10273" max="10273" width="7.28515625" style="341" customWidth="1"/>
    <col min="10274" max="10274" width="6.85546875" style="341" customWidth="1"/>
    <col min="10275" max="10275" width="8.5703125" style="341" bestFit="1" customWidth="1"/>
    <col min="10276" max="10479" width="9.140625" style="341"/>
    <col min="10480" max="10480" width="3" style="341" bestFit="1" customWidth="1"/>
    <col min="10481" max="10481" width="30" style="341" customWidth="1"/>
    <col min="10482" max="10482" width="8.140625" style="341" customWidth="1"/>
    <col min="10483" max="10483" width="13.7109375" style="341" customWidth="1"/>
    <col min="10484" max="10484" width="6.28515625" style="341" customWidth="1"/>
    <col min="10485" max="10485" width="5.5703125" style="341" customWidth="1"/>
    <col min="10486" max="10486" width="9.140625" style="341"/>
    <col min="10487" max="10487" width="6" style="341" customWidth="1"/>
    <col min="10488" max="10488" width="6.5703125" style="341" customWidth="1"/>
    <col min="10489" max="10489" width="8.85546875" style="341" customWidth="1"/>
    <col min="10490" max="10490" width="6.28515625" style="341" customWidth="1"/>
    <col min="10491" max="10491" width="10.28515625" style="341" customWidth="1"/>
    <col min="10492" max="10492" width="8.85546875" style="341" customWidth="1"/>
    <col min="10493" max="10493" width="5.140625" style="341" customWidth="1"/>
    <col min="10494" max="10494" width="5" style="341" customWidth="1"/>
    <col min="10495" max="10495" width="4.42578125" style="341" customWidth="1"/>
    <col min="10496" max="10496" width="7.28515625" style="341" customWidth="1"/>
    <col min="10497" max="10497" width="9.140625" style="341"/>
    <col min="10498" max="10498" width="8.140625" style="341" customWidth="1"/>
    <col min="10499" max="10499" width="7.42578125" style="341" customWidth="1"/>
    <col min="10500" max="10500" width="9.140625" style="341"/>
    <col min="10501" max="10501" width="10.28515625" style="341" customWidth="1"/>
    <col min="10502" max="10502" width="5.42578125" style="341" customWidth="1"/>
    <col min="10503" max="10503" width="6" style="341" customWidth="1"/>
    <col min="10504" max="10504" width="5.42578125" style="341" customWidth="1"/>
    <col min="10505" max="10505" width="6" style="341" customWidth="1"/>
    <col min="10506" max="10506" width="6.5703125" style="341" customWidth="1"/>
    <col min="10507" max="10507" width="7" style="341" customWidth="1"/>
    <col min="10508" max="10508" width="6.42578125" style="341" bestFit="1" customWidth="1"/>
    <col min="10509" max="10509" width="6" style="341" bestFit="1" customWidth="1"/>
    <col min="10510" max="10510" width="6.42578125" style="341" bestFit="1" customWidth="1"/>
    <col min="10511" max="10511" width="6" style="341" bestFit="1" customWidth="1"/>
    <col min="10512" max="10512" width="5.42578125" style="341" bestFit="1" customWidth="1"/>
    <col min="10513" max="10513" width="6" style="341" bestFit="1" customWidth="1"/>
    <col min="10514" max="10514" width="4.5703125" style="341" customWidth="1"/>
    <col min="10515" max="10515" width="6.28515625" style="341" customWidth="1"/>
    <col min="10516" max="10516" width="4.7109375" style="341" customWidth="1"/>
    <col min="10517" max="10517" width="6.42578125" style="341" customWidth="1"/>
    <col min="10518" max="10518" width="6" style="341" customWidth="1"/>
    <col min="10519" max="10519" width="6.28515625" style="341" customWidth="1"/>
    <col min="10520" max="10520" width="7.140625" style="341" customWidth="1"/>
    <col min="10521" max="10521" width="6.85546875" style="341" customWidth="1"/>
    <col min="10522" max="10522" width="7.140625" style="341" customWidth="1"/>
    <col min="10523" max="10523" width="6.7109375" style="341" customWidth="1"/>
    <col min="10524" max="10524" width="7" style="341" customWidth="1"/>
    <col min="10525" max="10525" width="6.42578125" style="341" customWidth="1"/>
    <col min="10526" max="10526" width="8.42578125" style="341" customWidth="1"/>
    <col min="10527" max="10527" width="6.42578125" style="341" customWidth="1"/>
    <col min="10528" max="10528" width="7.85546875" style="341" customWidth="1"/>
    <col min="10529" max="10529" width="7.28515625" style="341" customWidth="1"/>
    <col min="10530" max="10530" width="6.85546875" style="341" customWidth="1"/>
    <col min="10531" max="10531" width="8.5703125" style="341" bestFit="1" customWidth="1"/>
    <col min="10532" max="10735" width="9.140625" style="341"/>
    <col min="10736" max="10736" width="3" style="341" bestFit="1" customWidth="1"/>
    <col min="10737" max="10737" width="30" style="341" customWidth="1"/>
    <col min="10738" max="10738" width="8.140625" style="341" customWidth="1"/>
    <col min="10739" max="10739" width="13.7109375" style="341" customWidth="1"/>
    <col min="10740" max="10740" width="6.28515625" style="341" customWidth="1"/>
    <col min="10741" max="10741" width="5.5703125" style="341" customWidth="1"/>
    <col min="10742" max="10742" width="9.140625" style="341"/>
    <col min="10743" max="10743" width="6" style="341" customWidth="1"/>
    <col min="10744" max="10744" width="6.5703125" style="341" customWidth="1"/>
    <col min="10745" max="10745" width="8.85546875" style="341" customWidth="1"/>
    <col min="10746" max="10746" width="6.28515625" style="341" customWidth="1"/>
    <col min="10747" max="10747" width="10.28515625" style="341" customWidth="1"/>
    <col min="10748" max="10748" width="8.85546875" style="341" customWidth="1"/>
    <col min="10749" max="10749" width="5.140625" style="341" customWidth="1"/>
    <col min="10750" max="10750" width="5" style="341" customWidth="1"/>
    <col min="10751" max="10751" width="4.42578125" style="341" customWidth="1"/>
    <col min="10752" max="10752" width="7.28515625" style="341" customWidth="1"/>
    <col min="10753" max="10753" width="9.140625" style="341"/>
    <col min="10754" max="10754" width="8.140625" style="341" customWidth="1"/>
    <col min="10755" max="10755" width="7.42578125" style="341" customWidth="1"/>
    <col min="10756" max="10756" width="9.140625" style="341"/>
    <col min="10757" max="10757" width="10.28515625" style="341" customWidth="1"/>
    <col min="10758" max="10758" width="5.42578125" style="341" customWidth="1"/>
    <col min="10759" max="10759" width="6" style="341" customWidth="1"/>
    <col min="10760" max="10760" width="5.42578125" style="341" customWidth="1"/>
    <col min="10761" max="10761" width="6" style="341" customWidth="1"/>
    <col min="10762" max="10762" width="6.5703125" style="341" customWidth="1"/>
    <col min="10763" max="10763" width="7" style="341" customWidth="1"/>
    <col min="10764" max="10764" width="6.42578125" style="341" bestFit="1" customWidth="1"/>
    <col min="10765" max="10765" width="6" style="341" bestFit="1" customWidth="1"/>
    <col min="10766" max="10766" width="6.42578125" style="341" bestFit="1" customWidth="1"/>
    <col min="10767" max="10767" width="6" style="341" bestFit="1" customWidth="1"/>
    <col min="10768" max="10768" width="5.42578125" style="341" bestFit="1" customWidth="1"/>
    <col min="10769" max="10769" width="6" style="341" bestFit="1" customWidth="1"/>
    <col min="10770" max="10770" width="4.5703125" style="341" customWidth="1"/>
    <col min="10771" max="10771" width="6.28515625" style="341" customWidth="1"/>
    <col min="10772" max="10772" width="4.7109375" style="341" customWidth="1"/>
    <col min="10773" max="10773" width="6.42578125" style="341" customWidth="1"/>
    <col min="10774" max="10774" width="6" style="341" customWidth="1"/>
    <col min="10775" max="10775" width="6.28515625" style="341" customWidth="1"/>
    <col min="10776" max="10776" width="7.140625" style="341" customWidth="1"/>
    <col min="10777" max="10777" width="6.85546875" style="341" customWidth="1"/>
    <col min="10778" max="10778" width="7.140625" style="341" customWidth="1"/>
    <col min="10779" max="10779" width="6.7109375" style="341" customWidth="1"/>
    <col min="10780" max="10780" width="7" style="341" customWidth="1"/>
    <col min="10781" max="10781" width="6.42578125" style="341" customWidth="1"/>
    <col min="10782" max="10782" width="8.42578125" style="341" customWidth="1"/>
    <col min="10783" max="10783" width="6.42578125" style="341" customWidth="1"/>
    <col min="10784" max="10784" width="7.85546875" style="341" customWidth="1"/>
    <col min="10785" max="10785" width="7.28515625" style="341" customWidth="1"/>
    <col min="10786" max="10786" width="6.85546875" style="341" customWidth="1"/>
    <col min="10787" max="10787" width="8.5703125" style="341" bestFit="1" customWidth="1"/>
    <col min="10788" max="10991" width="9.140625" style="341"/>
    <col min="10992" max="10992" width="3" style="341" bestFit="1" customWidth="1"/>
    <col min="10993" max="10993" width="30" style="341" customWidth="1"/>
    <col min="10994" max="10994" width="8.140625" style="341" customWidth="1"/>
    <col min="10995" max="10995" width="13.7109375" style="341" customWidth="1"/>
    <col min="10996" max="10996" width="6.28515625" style="341" customWidth="1"/>
    <col min="10997" max="10997" width="5.5703125" style="341" customWidth="1"/>
    <col min="10998" max="10998" width="9.140625" style="341"/>
    <col min="10999" max="10999" width="6" style="341" customWidth="1"/>
    <col min="11000" max="11000" width="6.5703125" style="341" customWidth="1"/>
    <col min="11001" max="11001" width="8.85546875" style="341" customWidth="1"/>
    <col min="11002" max="11002" width="6.28515625" style="341" customWidth="1"/>
    <col min="11003" max="11003" width="10.28515625" style="341" customWidth="1"/>
    <col min="11004" max="11004" width="8.85546875" style="341" customWidth="1"/>
    <col min="11005" max="11005" width="5.140625" style="341" customWidth="1"/>
    <col min="11006" max="11006" width="5" style="341" customWidth="1"/>
    <col min="11007" max="11007" width="4.42578125" style="341" customWidth="1"/>
    <col min="11008" max="11008" width="7.28515625" style="341" customWidth="1"/>
    <col min="11009" max="11009" width="9.140625" style="341"/>
    <col min="11010" max="11010" width="8.140625" style="341" customWidth="1"/>
    <col min="11011" max="11011" width="7.42578125" style="341" customWidth="1"/>
    <col min="11012" max="11012" width="9.140625" style="341"/>
    <col min="11013" max="11013" width="10.28515625" style="341" customWidth="1"/>
    <col min="11014" max="11014" width="5.42578125" style="341" customWidth="1"/>
    <col min="11015" max="11015" width="6" style="341" customWidth="1"/>
    <col min="11016" max="11016" width="5.42578125" style="341" customWidth="1"/>
    <col min="11017" max="11017" width="6" style="341" customWidth="1"/>
    <col min="11018" max="11018" width="6.5703125" style="341" customWidth="1"/>
    <col min="11019" max="11019" width="7" style="341" customWidth="1"/>
    <col min="11020" max="11020" width="6.42578125" style="341" bestFit="1" customWidth="1"/>
    <col min="11021" max="11021" width="6" style="341" bestFit="1" customWidth="1"/>
    <col min="11022" max="11022" width="6.42578125" style="341" bestFit="1" customWidth="1"/>
    <col min="11023" max="11023" width="6" style="341" bestFit="1" customWidth="1"/>
    <col min="11024" max="11024" width="5.42578125" style="341" bestFit="1" customWidth="1"/>
    <col min="11025" max="11025" width="6" style="341" bestFit="1" customWidth="1"/>
    <col min="11026" max="11026" width="4.5703125" style="341" customWidth="1"/>
    <col min="11027" max="11027" width="6.28515625" style="341" customWidth="1"/>
    <col min="11028" max="11028" width="4.7109375" style="341" customWidth="1"/>
    <col min="11029" max="11029" width="6.42578125" style="341" customWidth="1"/>
    <col min="11030" max="11030" width="6" style="341" customWidth="1"/>
    <col min="11031" max="11031" width="6.28515625" style="341" customWidth="1"/>
    <col min="11032" max="11032" width="7.140625" style="341" customWidth="1"/>
    <col min="11033" max="11033" width="6.85546875" style="341" customWidth="1"/>
    <col min="11034" max="11034" width="7.140625" style="341" customWidth="1"/>
    <col min="11035" max="11035" width="6.7109375" style="341" customWidth="1"/>
    <col min="11036" max="11036" width="7" style="341" customWidth="1"/>
    <col min="11037" max="11037" width="6.42578125" style="341" customWidth="1"/>
    <col min="11038" max="11038" width="8.42578125" style="341" customWidth="1"/>
    <col min="11039" max="11039" width="6.42578125" style="341" customWidth="1"/>
    <col min="11040" max="11040" width="7.85546875" style="341" customWidth="1"/>
    <col min="11041" max="11041" width="7.28515625" style="341" customWidth="1"/>
    <col min="11042" max="11042" width="6.85546875" style="341" customWidth="1"/>
    <col min="11043" max="11043" width="8.5703125" style="341" bestFit="1" customWidth="1"/>
    <col min="11044" max="11247" width="9.140625" style="341"/>
    <col min="11248" max="11248" width="3" style="341" bestFit="1" customWidth="1"/>
    <col min="11249" max="11249" width="30" style="341" customWidth="1"/>
    <col min="11250" max="11250" width="8.140625" style="341" customWidth="1"/>
    <col min="11251" max="11251" width="13.7109375" style="341" customWidth="1"/>
    <col min="11252" max="11252" width="6.28515625" style="341" customWidth="1"/>
    <col min="11253" max="11253" width="5.5703125" style="341" customWidth="1"/>
    <col min="11254" max="11254" width="9.140625" style="341"/>
    <col min="11255" max="11255" width="6" style="341" customWidth="1"/>
    <col min="11256" max="11256" width="6.5703125" style="341" customWidth="1"/>
    <col min="11257" max="11257" width="8.85546875" style="341" customWidth="1"/>
    <col min="11258" max="11258" width="6.28515625" style="341" customWidth="1"/>
    <col min="11259" max="11259" width="10.28515625" style="341" customWidth="1"/>
    <col min="11260" max="11260" width="8.85546875" style="341" customWidth="1"/>
    <col min="11261" max="11261" width="5.140625" style="341" customWidth="1"/>
    <col min="11262" max="11262" width="5" style="341" customWidth="1"/>
    <col min="11263" max="11263" width="4.42578125" style="341" customWidth="1"/>
    <col min="11264" max="11264" width="7.28515625" style="341" customWidth="1"/>
    <col min="11265" max="11265" width="9.140625" style="341"/>
    <col min="11266" max="11266" width="8.140625" style="341" customWidth="1"/>
    <col min="11267" max="11267" width="7.42578125" style="341" customWidth="1"/>
    <col min="11268" max="11268" width="9.140625" style="341"/>
    <col min="11269" max="11269" width="10.28515625" style="341" customWidth="1"/>
    <col min="11270" max="11270" width="5.42578125" style="341" customWidth="1"/>
    <col min="11271" max="11271" width="6" style="341" customWidth="1"/>
    <col min="11272" max="11272" width="5.42578125" style="341" customWidth="1"/>
    <col min="11273" max="11273" width="6" style="341" customWidth="1"/>
    <col min="11274" max="11274" width="6.5703125" style="341" customWidth="1"/>
    <col min="11275" max="11275" width="7" style="341" customWidth="1"/>
    <col min="11276" max="11276" width="6.42578125" style="341" bestFit="1" customWidth="1"/>
    <col min="11277" max="11277" width="6" style="341" bestFit="1" customWidth="1"/>
    <col min="11278" max="11278" width="6.42578125" style="341" bestFit="1" customWidth="1"/>
    <col min="11279" max="11279" width="6" style="341" bestFit="1" customWidth="1"/>
    <col min="11280" max="11280" width="5.42578125" style="341" bestFit="1" customWidth="1"/>
    <col min="11281" max="11281" width="6" style="341" bestFit="1" customWidth="1"/>
    <col min="11282" max="11282" width="4.5703125" style="341" customWidth="1"/>
    <col min="11283" max="11283" width="6.28515625" style="341" customWidth="1"/>
    <col min="11284" max="11284" width="4.7109375" style="341" customWidth="1"/>
    <col min="11285" max="11285" width="6.42578125" style="341" customWidth="1"/>
    <col min="11286" max="11286" width="6" style="341" customWidth="1"/>
    <col min="11287" max="11287" width="6.28515625" style="341" customWidth="1"/>
    <col min="11288" max="11288" width="7.140625" style="341" customWidth="1"/>
    <col min="11289" max="11289" width="6.85546875" style="341" customWidth="1"/>
    <col min="11290" max="11290" width="7.140625" style="341" customWidth="1"/>
    <col min="11291" max="11291" width="6.7109375" style="341" customWidth="1"/>
    <col min="11292" max="11292" width="7" style="341" customWidth="1"/>
    <col min="11293" max="11293" width="6.42578125" style="341" customWidth="1"/>
    <col min="11294" max="11294" width="8.42578125" style="341" customWidth="1"/>
    <col min="11295" max="11295" width="6.42578125" style="341" customWidth="1"/>
    <col min="11296" max="11296" width="7.85546875" style="341" customWidth="1"/>
    <col min="11297" max="11297" width="7.28515625" style="341" customWidth="1"/>
    <col min="11298" max="11298" width="6.85546875" style="341" customWidth="1"/>
    <col min="11299" max="11299" width="8.5703125" style="341" bestFit="1" customWidth="1"/>
    <col min="11300" max="11503" width="9.140625" style="341"/>
    <col min="11504" max="11504" width="3" style="341" bestFit="1" customWidth="1"/>
    <col min="11505" max="11505" width="30" style="341" customWidth="1"/>
    <col min="11506" max="11506" width="8.140625" style="341" customWidth="1"/>
    <col min="11507" max="11507" width="13.7109375" style="341" customWidth="1"/>
    <col min="11508" max="11508" width="6.28515625" style="341" customWidth="1"/>
    <col min="11509" max="11509" width="5.5703125" style="341" customWidth="1"/>
    <col min="11510" max="11510" width="9.140625" style="341"/>
    <col min="11511" max="11511" width="6" style="341" customWidth="1"/>
    <col min="11512" max="11512" width="6.5703125" style="341" customWidth="1"/>
    <col min="11513" max="11513" width="8.85546875" style="341" customWidth="1"/>
    <col min="11514" max="11514" width="6.28515625" style="341" customWidth="1"/>
    <col min="11515" max="11515" width="10.28515625" style="341" customWidth="1"/>
    <col min="11516" max="11516" width="8.85546875" style="341" customWidth="1"/>
    <col min="11517" max="11517" width="5.140625" style="341" customWidth="1"/>
    <col min="11518" max="11518" width="5" style="341" customWidth="1"/>
    <col min="11519" max="11519" width="4.42578125" style="341" customWidth="1"/>
    <col min="11520" max="11520" width="7.28515625" style="341" customWidth="1"/>
    <col min="11521" max="11521" width="9.140625" style="341"/>
    <col min="11522" max="11522" width="8.140625" style="341" customWidth="1"/>
    <col min="11523" max="11523" width="7.42578125" style="341" customWidth="1"/>
    <col min="11524" max="11524" width="9.140625" style="341"/>
    <col min="11525" max="11525" width="10.28515625" style="341" customWidth="1"/>
    <col min="11526" max="11526" width="5.42578125" style="341" customWidth="1"/>
    <col min="11527" max="11527" width="6" style="341" customWidth="1"/>
    <col min="11528" max="11528" width="5.42578125" style="341" customWidth="1"/>
    <col min="11529" max="11529" width="6" style="341" customWidth="1"/>
    <col min="11530" max="11530" width="6.5703125" style="341" customWidth="1"/>
    <col min="11531" max="11531" width="7" style="341" customWidth="1"/>
    <col min="11532" max="11532" width="6.42578125" style="341" bestFit="1" customWidth="1"/>
    <col min="11533" max="11533" width="6" style="341" bestFit="1" customWidth="1"/>
    <col min="11534" max="11534" width="6.42578125" style="341" bestFit="1" customWidth="1"/>
    <col min="11535" max="11535" width="6" style="341" bestFit="1" customWidth="1"/>
    <col min="11536" max="11536" width="5.42578125" style="341" bestFit="1" customWidth="1"/>
    <col min="11537" max="11537" width="6" style="341" bestFit="1" customWidth="1"/>
    <col min="11538" max="11538" width="4.5703125" style="341" customWidth="1"/>
    <col min="11539" max="11539" width="6.28515625" style="341" customWidth="1"/>
    <col min="11540" max="11540" width="4.7109375" style="341" customWidth="1"/>
    <col min="11541" max="11541" width="6.42578125" style="341" customWidth="1"/>
    <col min="11542" max="11542" width="6" style="341" customWidth="1"/>
    <col min="11543" max="11543" width="6.28515625" style="341" customWidth="1"/>
    <col min="11544" max="11544" width="7.140625" style="341" customWidth="1"/>
    <col min="11545" max="11545" width="6.85546875" style="341" customWidth="1"/>
    <col min="11546" max="11546" width="7.140625" style="341" customWidth="1"/>
    <col min="11547" max="11547" width="6.7109375" style="341" customWidth="1"/>
    <col min="11548" max="11548" width="7" style="341" customWidth="1"/>
    <col min="11549" max="11549" width="6.42578125" style="341" customWidth="1"/>
    <col min="11550" max="11550" width="8.42578125" style="341" customWidth="1"/>
    <col min="11551" max="11551" width="6.42578125" style="341" customWidth="1"/>
    <col min="11552" max="11552" width="7.85546875" style="341" customWidth="1"/>
    <col min="11553" max="11553" width="7.28515625" style="341" customWidth="1"/>
    <col min="11554" max="11554" width="6.85546875" style="341" customWidth="1"/>
    <col min="11555" max="11555" width="8.5703125" style="341" bestFit="1" customWidth="1"/>
    <col min="11556" max="11759" width="9.140625" style="341"/>
    <col min="11760" max="11760" width="3" style="341" bestFit="1" customWidth="1"/>
    <col min="11761" max="11761" width="30" style="341" customWidth="1"/>
    <col min="11762" max="11762" width="8.140625" style="341" customWidth="1"/>
    <col min="11763" max="11763" width="13.7109375" style="341" customWidth="1"/>
    <col min="11764" max="11764" width="6.28515625" style="341" customWidth="1"/>
    <col min="11765" max="11765" width="5.5703125" style="341" customWidth="1"/>
    <col min="11766" max="11766" width="9.140625" style="341"/>
    <col min="11767" max="11767" width="6" style="341" customWidth="1"/>
    <col min="11768" max="11768" width="6.5703125" style="341" customWidth="1"/>
    <col min="11769" max="11769" width="8.85546875" style="341" customWidth="1"/>
    <col min="11770" max="11770" width="6.28515625" style="341" customWidth="1"/>
    <col min="11771" max="11771" width="10.28515625" style="341" customWidth="1"/>
    <col min="11772" max="11772" width="8.85546875" style="341" customWidth="1"/>
    <col min="11773" max="11773" width="5.140625" style="341" customWidth="1"/>
    <col min="11774" max="11774" width="5" style="341" customWidth="1"/>
    <col min="11775" max="11775" width="4.42578125" style="341" customWidth="1"/>
    <col min="11776" max="11776" width="7.28515625" style="341" customWidth="1"/>
    <col min="11777" max="11777" width="9.140625" style="341"/>
    <col min="11778" max="11778" width="8.140625" style="341" customWidth="1"/>
    <col min="11779" max="11779" width="7.42578125" style="341" customWidth="1"/>
    <col min="11780" max="11780" width="9.140625" style="341"/>
    <col min="11781" max="11781" width="10.28515625" style="341" customWidth="1"/>
    <col min="11782" max="11782" width="5.42578125" style="341" customWidth="1"/>
    <col min="11783" max="11783" width="6" style="341" customWidth="1"/>
    <col min="11784" max="11784" width="5.42578125" style="341" customWidth="1"/>
    <col min="11785" max="11785" width="6" style="341" customWidth="1"/>
    <col min="11786" max="11786" width="6.5703125" style="341" customWidth="1"/>
    <col min="11787" max="11787" width="7" style="341" customWidth="1"/>
    <col min="11788" max="11788" width="6.42578125" style="341" bestFit="1" customWidth="1"/>
    <col min="11789" max="11789" width="6" style="341" bestFit="1" customWidth="1"/>
    <col min="11790" max="11790" width="6.42578125" style="341" bestFit="1" customWidth="1"/>
    <col min="11791" max="11791" width="6" style="341" bestFit="1" customWidth="1"/>
    <col min="11792" max="11792" width="5.42578125" style="341" bestFit="1" customWidth="1"/>
    <col min="11793" max="11793" width="6" style="341" bestFit="1" customWidth="1"/>
    <col min="11794" max="11794" width="4.5703125" style="341" customWidth="1"/>
    <col min="11795" max="11795" width="6.28515625" style="341" customWidth="1"/>
    <col min="11796" max="11796" width="4.7109375" style="341" customWidth="1"/>
    <col min="11797" max="11797" width="6.42578125" style="341" customWidth="1"/>
    <col min="11798" max="11798" width="6" style="341" customWidth="1"/>
    <col min="11799" max="11799" width="6.28515625" style="341" customWidth="1"/>
    <col min="11800" max="11800" width="7.140625" style="341" customWidth="1"/>
    <col min="11801" max="11801" width="6.85546875" style="341" customWidth="1"/>
    <col min="11802" max="11802" width="7.140625" style="341" customWidth="1"/>
    <col min="11803" max="11803" width="6.7109375" style="341" customWidth="1"/>
    <col min="11804" max="11804" width="7" style="341" customWidth="1"/>
    <col min="11805" max="11805" width="6.42578125" style="341" customWidth="1"/>
    <col min="11806" max="11806" width="8.42578125" style="341" customWidth="1"/>
    <col min="11807" max="11807" width="6.42578125" style="341" customWidth="1"/>
    <col min="11808" max="11808" width="7.85546875" style="341" customWidth="1"/>
    <col min="11809" max="11809" width="7.28515625" style="341" customWidth="1"/>
    <col min="11810" max="11810" width="6.85546875" style="341" customWidth="1"/>
    <col min="11811" max="11811" width="8.5703125" style="341" bestFit="1" customWidth="1"/>
    <col min="11812" max="12015" width="9.140625" style="341"/>
    <col min="12016" max="12016" width="3" style="341" bestFit="1" customWidth="1"/>
    <col min="12017" max="12017" width="30" style="341" customWidth="1"/>
    <col min="12018" max="12018" width="8.140625" style="341" customWidth="1"/>
    <col min="12019" max="12019" width="13.7109375" style="341" customWidth="1"/>
    <col min="12020" max="12020" width="6.28515625" style="341" customWidth="1"/>
    <col min="12021" max="12021" width="5.5703125" style="341" customWidth="1"/>
    <col min="12022" max="12022" width="9.140625" style="341"/>
    <col min="12023" max="12023" width="6" style="341" customWidth="1"/>
    <col min="12024" max="12024" width="6.5703125" style="341" customWidth="1"/>
    <col min="12025" max="12025" width="8.85546875" style="341" customWidth="1"/>
    <col min="12026" max="12026" width="6.28515625" style="341" customWidth="1"/>
    <col min="12027" max="12027" width="10.28515625" style="341" customWidth="1"/>
    <col min="12028" max="12028" width="8.85546875" style="341" customWidth="1"/>
    <col min="12029" max="12029" width="5.140625" style="341" customWidth="1"/>
    <col min="12030" max="12030" width="5" style="341" customWidth="1"/>
    <col min="12031" max="12031" width="4.42578125" style="341" customWidth="1"/>
    <col min="12032" max="12032" width="7.28515625" style="341" customWidth="1"/>
    <col min="12033" max="12033" width="9.140625" style="341"/>
    <col min="12034" max="12034" width="8.140625" style="341" customWidth="1"/>
    <col min="12035" max="12035" width="7.42578125" style="341" customWidth="1"/>
    <col min="12036" max="12036" width="9.140625" style="341"/>
    <col min="12037" max="12037" width="10.28515625" style="341" customWidth="1"/>
    <col min="12038" max="12038" width="5.42578125" style="341" customWidth="1"/>
    <col min="12039" max="12039" width="6" style="341" customWidth="1"/>
    <col min="12040" max="12040" width="5.42578125" style="341" customWidth="1"/>
    <col min="12041" max="12041" width="6" style="341" customWidth="1"/>
    <col min="12042" max="12042" width="6.5703125" style="341" customWidth="1"/>
    <col min="12043" max="12043" width="7" style="341" customWidth="1"/>
    <col min="12044" max="12044" width="6.42578125" style="341" bestFit="1" customWidth="1"/>
    <col min="12045" max="12045" width="6" style="341" bestFit="1" customWidth="1"/>
    <col min="12046" max="12046" width="6.42578125" style="341" bestFit="1" customWidth="1"/>
    <col min="12047" max="12047" width="6" style="341" bestFit="1" customWidth="1"/>
    <col min="12048" max="12048" width="5.42578125" style="341" bestFit="1" customWidth="1"/>
    <col min="12049" max="12049" width="6" style="341" bestFit="1" customWidth="1"/>
    <col min="12050" max="12050" width="4.5703125" style="341" customWidth="1"/>
    <col min="12051" max="12051" width="6.28515625" style="341" customWidth="1"/>
    <col min="12052" max="12052" width="4.7109375" style="341" customWidth="1"/>
    <col min="12053" max="12053" width="6.42578125" style="341" customWidth="1"/>
    <col min="12054" max="12054" width="6" style="341" customWidth="1"/>
    <col min="12055" max="12055" width="6.28515625" style="341" customWidth="1"/>
    <col min="12056" max="12056" width="7.140625" style="341" customWidth="1"/>
    <col min="12057" max="12057" width="6.85546875" style="341" customWidth="1"/>
    <col min="12058" max="12058" width="7.140625" style="341" customWidth="1"/>
    <col min="12059" max="12059" width="6.7109375" style="341" customWidth="1"/>
    <col min="12060" max="12060" width="7" style="341" customWidth="1"/>
    <col min="12061" max="12061" width="6.42578125" style="341" customWidth="1"/>
    <col min="12062" max="12062" width="8.42578125" style="341" customWidth="1"/>
    <col min="12063" max="12063" width="6.42578125" style="341" customWidth="1"/>
    <col min="12064" max="12064" width="7.85546875" style="341" customWidth="1"/>
    <col min="12065" max="12065" width="7.28515625" style="341" customWidth="1"/>
    <col min="12066" max="12066" width="6.85546875" style="341" customWidth="1"/>
    <col min="12067" max="12067" width="8.5703125" style="341" bestFit="1" customWidth="1"/>
    <col min="12068" max="12271" width="9.140625" style="341"/>
    <col min="12272" max="12272" width="3" style="341" bestFit="1" customWidth="1"/>
    <col min="12273" max="12273" width="30" style="341" customWidth="1"/>
    <col min="12274" max="12274" width="8.140625" style="341" customWidth="1"/>
    <col min="12275" max="12275" width="13.7109375" style="341" customWidth="1"/>
    <col min="12276" max="12276" width="6.28515625" style="341" customWidth="1"/>
    <col min="12277" max="12277" width="5.5703125" style="341" customWidth="1"/>
    <col min="12278" max="12278" width="9.140625" style="341"/>
    <col min="12279" max="12279" width="6" style="341" customWidth="1"/>
    <col min="12280" max="12280" width="6.5703125" style="341" customWidth="1"/>
    <col min="12281" max="12281" width="8.85546875" style="341" customWidth="1"/>
    <col min="12282" max="12282" width="6.28515625" style="341" customWidth="1"/>
    <col min="12283" max="12283" width="10.28515625" style="341" customWidth="1"/>
    <col min="12284" max="12284" width="8.85546875" style="341" customWidth="1"/>
    <col min="12285" max="12285" width="5.140625" style="341" customWidth="1"/>
    <col min="12286" max="12286" width="5" style="341" customWidth="1"/>
    <col min="12287" max="12287" width="4.42578125" style="341" customWidth="1"/>
    <col min="12288" max="12288" width="7.28515625" style="341" customWidth="1"/>
    <col min="12289" max="12289" width="9.140625" style="341"/>
    <col min="12290" max="12290" width="8.140625" style="341" customWidth="1"/>
    <col min="12291" max="12291" width="7.42578125" style="341" customWidth="1"/>
    <col min="12292" max="12292" width="9.140625" style="341"/>
    <col min="12293" max="12293" width="10.28515625" style="341" customWidth="1"/>
    <col min="12294" max="12294" width="5.42578125" style="341" customWidth="1"/>
    <col min="12295" max="12295" width="6" style="341" customWidth="1"/>
    <col min="12296" max="12296" width="5.42578125" style="341" customWidth="1"/>
    <col min="12297" max="12297" width="6" style="341" customWidth="1"/>
    <col min="12298" max="12298" width="6.5703125" style="341" customWidth="1"/>
    <col min="12299" max="12299" width="7" style="341" customWidth="1"/>
    <col min="12300" max="12300" width="6.42578125" style="341" bestFit="1" customWidth="1"/>
    <col min="12301" max="12301" width="6" style="341" bestFit="1" customWidth="1"/>
    <col min="12302" max="12302" width="6.42578125" style="341" bestFit="1" customWidth="1"/>
    <col min="12303" max="12303" width="6" style="341" bestFit="1" customWidth="1"/>
    <col min="12304" max="12304" width="5.42578125" style="341" bestFit="1" customWidth="1"/>
    <col min="12305" max="12305" width="6" style="341" bestFit="1" customWidth="1"/>
    <col min="12306" max="12306" width="4.5703125" style="341" customWidth="1"/>
    <col min="12307" max="12307" width="6.28515625" style="341" customWidth="1"/>
    <col min="12308" max="12308" width="4.7109375" style="341" customWidth="1"/>
    <col min="12309" max="12309" width="6.42578125" style="341" customWidth="1"/>
    <col min="12310" max="12310" width="6" style="341" customWidth="1"/>
    <col min="12311" max="12311" width="6.28515625" style="341" customWidth="1"/>
    <col min="12312" max="12312" width="7.140625" style="341" customWidth="1"/>
    <col min="12313" max="12313" width="6.85546875" style="341" customWidth="1"/>
    <col min="12314" max="12314" width="7.140625" style="341" customWidth="1"/>
    <col min="12315" max="12315" width="6.7109375" style="341" customWidth="1"/>
    <col min="12316" max="12316" width="7" style="341" customWidth="1"/>
    <col min="12317" max="12317" width="6.42578125" style="341" customWidth="1"/>
    <col min="12318" max="12318" width="8.42578125" style="341" customWidth="1"/>
    <col min="12319" max="12319" width="6.42578125" style="341" customWidth="1"/>
    <col min="12320" max="12320" width="7.85546875" style="341" customWidth="1"/>
    <col min="12321" max="12321" width="7.28515625" style="341" customWidth="1"/>
    <col min="12322" max="12322" width="6.85546875" style="341" customWidth="1"/>
    <col min="12323" max="12323" width="8.5703125" style="341" bestFit="1" customWidth="1"/>
    <col min="12324" max="12527" width="9.140625" style="341"/>
    <col min="12528" max="12528" width="3" style="341" bestFit="1" customWidth="1"/>
    <col min="12529" max="12529" width="30" style="341" customWidth="1"/>
    <col min="12530" max="12530" width="8.140625" style="341" customWidth="1"/>
    <col min="12531" max="12531" width="13.7109375" style="341" customWidth="1"/>
    <col min="12532" max="12532" width="6.28515625" style="341" customWidth="1"/>
    <col min="12533" max="12533" width="5.5703125" style="341" customWidth="1"/>
    <col min="12534" max="12534" width="9.140625" style="341"/>
    <col min="12535" max="12535" width="6" style="341" customWidth="1"/>
    <col min="12536" max="12536" width="6.5703125" style="341" customWidth="1"/>
    <col min="12537" max="12537" width="8.85546875" style="341" customWidth="1"/>
    <col min="12538" max="12538" width="6.28515625" style="341" customWidth="1"/>
    <col min="12539" max="12539" width="10.28515625" style="341" customWidth="1"/>
    <col min="12540" max="12540" width="8.85546875" style="341" customWidth="1"/>
    <col min="12541" max="12541" width="5.140625" style="341" customWidth="1"/>
    <col min="12542" max="12542" width="5" style="341" customWidth="1"/>
    <col min="12543" max="12543" width="4.42578125" style="341" customWidth="1"/>
    <col min="12544" max="12544" width="7.28515625" style="341" customWidth="1"/>
    <col min="12545" max="12545" width="9.140625" style="341"/>
    <col min="12546" max="12546" width="8.140625" style="341" customWidth="1"/>
    <col min="12547" max="12547" width="7.42578125" style="341" customWidth="1"/>
    <col min="12548" max="12548" width="9.140625" style="341"/>
    <col min="12549" max="12549" width="10.28515625" style="341" customWidth="1"/>
    <col min="12550" max="12550" width="5.42578125" style="341" customWidth="1"/>
    <col min="12551" max="12551" width="6" style="341" customWidth="1"/>
    <col min="12552" max="12552" width="5.42578125" style="341" customWidth="1"/>
    <col min="12553" max="12553" width="6" style="341" customWidth="1"/>
    <col min="12554" max="12554" width="6.5703125" style="341" customWidth="1"/>
    <col min="12555" max="12555" width="7" style="341" customWidth="1"/>
    <col min="12556" max="12556" width="6.42578125" style="341" bestFit="1" customWidth="1"/>
    <col min="12557" max="12557" width="6" style="341" bestFit="1" customWidth="1"/>
    <col min="12558" max="12558" width="6.42578125" style="341" bestFit="1" customWidth="1"/>
    <col min="12559" max="12559" width="6" style="341" bestFit="1" customWidth="1"/>
    <col min="12560" max="12560" width="5.42578125" style="341" bestFit="1" customWidth="1"/>
    <col min="12561" max="12561" width="6" style="341" bestFit="1" customWidth="1"/>
    <col min="12562" max="12562" width="4.5703125" style="341" customWidth="1"/>
    <col min="12563" max="12563" width="6.28515625" style="341" customWidth="1"/>
    <col min="12564" max="12564" width="4.7109375" style="341" customWidth="1"/>
    <col min="12565" max="12565" width="6.42578125" style="341" customWidth="1"/>
    <col min="12566" max="12566" width="6" style="341" customWidth="1"/>
    <col min="12567" max="12567" width="6.28515625" style="341" customWidth="1"/>
    <col min="12568" max="12568" width="7.140625" style="341" customWidth="1"/>
    <col min="12569" max="12569" width="6.85546875" style="341" customWidth="1"/>
    <col min="12570" max="12570" width="7.140625" style="341" customWidth="1"/>
    <col min="12571" max="12571" width="6.7109375" style="341" customWidth="1"/>
    <col min="12572" max="12572" width="7" style="341" customWidth="1"/>
    <col min="12573" max="12573" width="6.42578125" style="341" customWidth="1"/>
    <col min="12574" max="12574" width="8.42578125" style="341" customWidth="1"/>
    <col min="12575" max="12575" width="6.42578125" style="341" customWidth="1"/>
    <col min="12576" max="12576" width="7.85546875" style="341" customWidth="1"/>
    <col min="12577" max="12577" width="7.28515625" style="341" customWidth="1"/>
    <col min="12578" max="12578" width="6.85546875" style="341" customWidth="1"/>
    <col min="12579" max="12579" width="8.5703125" style="341" bestFit="1" customWidth="1"/>
    <col min="12580" max="12783" width="9.140625" style="341"/>
    <col min="12784" max="12784" width="3" style="341" bestFit="1" customWidth="1"/>
    <col min="12785" max="12785" width="30" style="341" customWidth="1"/>
    <col min="12786" max="12786" width="8.140625" style="341" customWidth="1"/>
    <col min="12787" max="12787" width="13.7109375" style="341" customWidth="1"/>
    <col min="12788" max="12788" width="6.28515625" style="341" customWidth="1"/>
    <col min="12789" max="12789" width="5.5703125" style="341" customWidth="1"/>
    <col min="12790" max="12790" width="9.140625" style="341"/>
    <col min="12791" max="12791" width="6" style="341" customWidth="1"/>
    <col min="12792" max="12792" width="6.5703125" style="341" customWidth="1"/>
    <col min="12793" max="12793" width="8.85546875" style="341" customWidth="1"/>
    <col min="12794" max="12794" width="6.28515625" style="341" customWidth="1"/>
    <col min="12795" max="12795" width="10.28515625" style="341" customWidth="1"/>
    <col min="12796" max="12796" width="8.85546875" style="341" customWidth="1"/>
    <col min="12797" max="12797" width="5.140625" style="341" customWidth="1"/>
    <col min="12798" max="12798" width="5" style="341" customWidth="1"/>
    <col min="12799" max="12799" width="4.42578125" style="341" customWidth="1"/>
    <col min="12800" max="12800" width="7.28515625" style="341" customWidth="1"/>
    <col min="12801" max="12801" width="9.140625" style="341"/>
    <col min="12802" max="12802" width="8.140625" style="341" customWidth="1"/>
    <col min="12803" max="12803" width="7.42578125" style="341" customWidth="1"/>
    <col min="12804" max="12804" width="9.140625" style="341"/>
    <col min="12805" max="12805" width="10.28515625" style="341" customWidth="1"/>
    <col min="12806" max="12806" width="5.42578125" style="341" customWidth="1"/>
    <col min="12807" max="12807" width="6" style="341" customWidth="1"/>
    <col min="12808" max="12808" width="5.42578125" style="341" customWidth="1"/>
    <col min="12809" max="12809" width="6" style="341" customWidth="1"/>
    <col min="12810" max="12810" width="6.5703125" style="341" customWidth="1"/>
    <col min="12811" max="12811" width="7" style="341" customWidth="1"/>
    <col min="12812" max="12812" width="6.42578125" style="341" bestFit="1" customWidth="1"/>
    <col min="12813" max="12813" width="6" style="341" bestFit="1" customWidth="1"/>
    <col min="12814" max="12814" width="6.42578125" style="341" bestFit="1" customWidth="1"/>
    <col min="12815" max="12815" width="6" style="341" bestFit="1" customWidth="1"/>
    <col min="12816" max="12816" width="5.42578125" style="341" bestFit="1" customWidth="1"/>
    <col min="12817" max="12817" width="6" style="341" bestFit="1" customWidth="1"/>
    <col min="12818" max="12818" width="4.5703125" style="341" customWidth="1"/>
    <col min="12819" max="12819" width="6.28515625" style="341" customWidth="1"/>
    <col min="12820" max="12820" width="4.7109375" style="341" customWidth="1"/>
    <col min="12821" max="12821" width="6.42578125" style="341" customWidth="1"/>
    <col min="12822" max="12822" width="6" style="341" customWidth="1"/>
    <col min="12823" max="12823" width="6.28515625" style="341" customWidth="1"/>
    <col min="12824" max="12824" width="7.140625" style="341" customWidth="1"/>
    <col min="12825" max="12825" width="6.85546875" style="341" customWidth="1"/>
    <col min="12826" max="12826" width="7.140625" style="341" customWidth="1"/>
    <col min="12827" max="12827" width="6.7109375" style="341" customWidth="1"/>
    <col min="12828" max="12828" width="7" style="341" customWidth="1"/>
    <col min="12829" max="12829" width="6.42578125" style="341" customWidth="1"/>
    <col min="12830" max="12830" width="8.42578125" style="341" customWidth="1"/>
    <col min="12831" max="12831" width="6.42578125" style="341" customWidth="1"/>
    <col min="12832" max="12832" width="7.85546875" style="341" customWidth="1"/>
    <col min="12833" max="12833" width="7.28515625" style="341" customWidth="1"/>
    <col min="12834" max="12834" width="6.85546875" style="341" customWidth="1"/>
    <col min="12835" max="12835" width="8.5703125" style="341" bestFit="1" customWidth="1"/>
    <col min="12836" max="13039" width="9.140625" style="341"/>
    <col min="13040" max="13040" width="3" style="341" bestFit="1" customWidth="1"/>
    <col min="13041" max="13041" width="30" style="341" customWidth="1"/>
    <col min="13042" max="13042" width="8.140625" style="341" customWidth="1"/>
    <col min="13043" max="13043" width="13.7109375" style="341" customWidth="1"/>
    <col min="13044" max="13044" width="6.28515625" style="341" customWidth="1"/>
    <col min="13045" max="13045" width="5.5703125" style="341" customWidth="1"/>
    <col min="13046" max="13046" width="9.140625" style="341"/>
    <col min="13047" max="13047" width="6" style="341" customWidth="1"/>
    <col min="13048" max="13048" width="6.5703125" style="341" customWidth="1"/>
    <col min="13049" max="13049" width="8.85546875" style="341" customWidth="1"/>
    <col min="13050" max="13050" width="6.28515625" style="341" customWidth="1"/>
    <col min="13051" max="13051" width="10.28515625" style="341" customWidth="1"/>
    <col min="13052" max="13052" width="8.85546875" style="341" customWidth="1"/>
    <col min="13053" max="13053" width="5.140625" style="341" customWidth="1"/>
    <col min="13054" max="13054" width="5" style="341" customWidth="1"/>
    <col min="13055" max="13055" width="4.42578125" style="341" customWidth="1"/>
    <col min="13056" max="13056" width="7.28515625" style="341" customWidth="1"/>
    <col min="13057" max="13057" width="9.140625" style="341"/>
    <col min="13058" max="13058" width="8.140625" style="341" customWidth="1"/>
    <col min="13059" max="13059" width="7.42578125" style="341" customWidth="1"/>
    <col min="13060" max="13060" width="9.140625" style="341"/>
    <col min="13061" max="13061" width="10.28515625" style="341" customWidth="1"/>
    <col min="13062" max="13062" width="5.42578125" style="341" customWidth="1"/>
    <col min="13063" max="13063" width="6" style="341" customWidth="1"/>
    <col min="13064" max="13064" width="5.42578125" style="341" customWidth="1"/>
    <col min="13065" max="13065" width="6" style="341" customWidth="1"/>
    <col min="13066" max="13066" width="6.5703125" style="341" customWidth="1"/>
    <col min="13067" max="13067" width="7" style="341" customWidth="1"/>
    <col min="13068" max="13068" width="6.42578125" style="341" bestFit="1" customWidth="1"/>
    <col min="13069" max="13069" width="6" style="341" bestFit="1" customWidth="1"/>
    <col min="13070" max="13070" width="6.42578125" style="341" bestFit="1" customWidth="1"/>
    <col min="13071" max="13071" width="6" style="341" bestFit="1" customWidth="1"/>
    <col min="13072" max="13072" width="5.42578125" style="341" bestFit="1" customWidth="1"/>
    <col min="13073" max="13073" width="6" style="341" bestFit="1" customWidth="1"/>
    <col min="13074" max="13074" width="4.5703125" style="341" customWidth="1"/>
    <col min="13075" max="13075" width="6.28515625" style="341" customWidth="1"/>
    <col min="13076" max="13076" width="4.7109375" style="341" customWidth="1"/>
    <col min="13077" max="13077" width="6.42578125" style="341" customWidth="1"/>
    <col min="13078" max="13078" width="6" style="341" customWidth="1"/>
    <col min="13079" max="13079" width="6.28515625" style="341" customWidth="1"/>
    <col min="13080" max="13080" width="7.140625" style="341" customWidth="1"/>
    <col min="13081" max="13081" width="6.85546875" style="341" customWidth="1"/>
    <col min="13082" max="13082" width="7.140625" style="341" customWidth="1"/>
    <col min="13083" max="13083" width="6.7109375" style="341" customWidth="1"/>
    <col min="13084" max="13084" width="7" style="341" customWidth="1"/>
    <col min="13085" max="13085" width="6.42578125" style="341" customWidth="1"/>
    <col min="13086" max="13086" width="8.42578125" style="341" customWidth="1"/>
    <col min="13087" max="13087" width="6.42578125" style="341" customWidth="1"/>
    <col min="13088" max="13088" width="7.85546875" style="341" customWidth="1"/>
    <col min="13089" max="13089" width="7.28515625" style="341" customWidth="1"/>
    <col min="13090" max="13090" width="6.85546875" style="341" customWidth="1"/>
    <col min="13091" max="13091" width="8.5703125" style="341" bestFit="1" customWidth="1"/>
    <col min="13092" max="13295" width="9.140625" style="341"/>
    <col min="13296" max="13296" width="3" style="341" bestFit="1" customWidth="1"/>
    <col min="13297" max="13297" width="30" style="341" customWidth="1"/>
    <col min="13298" max="13298" width="8.140625" style="341" customWidth="1"/>
    <col min="13299" max="13299" width="13.7109375" style="341" customWidth="1"/>
    <col min="13300" max="13300" width="6.28515625" style="341" customWidth="1"/>
    <col min="13301" max="13301" width="5.5703125" style="341" customWidth="1"/>
    <col min="13302" max="13302" width="9.140625" style="341"/>
    <col min="13303" max="13303" width="6" style="341" customWidth="1"/>
    <col min="13304" max="13304" width="6.5703125" style="341" customWidth="1"/>
    <col min="13305" max="13305" width="8.85546875" style="341" customWidth="1"/>
    <col min="13306" max="13306" width="6.28515625" style="341" customWidth="1"/>
    <col min="13307" max="13307" width="10.28515625" style="341" customWidth="1"/>
    <col min="13308" max="13308" width="8.85546875" style="341" customWidth="1"/>
    <col min="13309" max="13309" width="5.140625" style="341" customWidth="1"/>
    <col min="13310" max="13310" width="5" style="341" customWidth="1"/>
    <col min="13311" max="13311" width="4.42578125" style="341" customWidth="1"/>
    <col min="13312" max="13312" width="7.28515625" style="341" customWidth="1"/>
    <col min="13313" max="13313" width="9.140625" style="341"/>
    <col min="13314" max="13314" width="8.140625" style="341" customWidth="1"/>
    <col min="13315" max="13315" width="7.42578125" style="341" customWidth="1"/>
    <col min="13316" max="13316" width="9.140625" style="341"/>
    <col min="13317" max="13317" width="10.28515625" style="341" customWidth="1"/>
    <col min="13318" max="13318" width="5.42578125" style="341" customWidth="1"/>
    <col min="13319" max="13319" width="6" style="341" customWidth="1"/>
    <col min="13320" max="13320" width="5.42578125" style="341" customWidth="1"/>
    <col min="13321" max="13321" width="6" style="341" customWidth="1"/>
    <col min="13322" max="13322" width="6.5703125" style="341" customWidth="1"/>
    <col min="13323" max="13323" width="7" style="341" customWidth="1"/>
    <col min="13324" max="13324" width="6.42578125" style="341" bestFit="1" customWidth="1"/>
    <col min="13325" max="13325" width="6" style="341" bestFit="1" customWidth="1"/>
    <col min="13326" max="13326" width="6.42578125" style="341" bestFit="1" customWidth="1"/>
    <col min="13327" max="13327" width="6" style="341" bestFit="1" customWidth="1"/>
    <col min="13328" max="13328" width="5.42578125" style="341" bestFit="1" customWidth="1"/>
    <col min="13329" max="13329" width="6" style="341" bestFit="1" customWidth="1"/>
    <col min="13330" max="13330" width="4.5703125" style="341" customWidth="1"/>
    <col min="13331" max="13331" width="6.28515625" style="341" customWidth="1"/>
    <col min="13332" max="13332" width="4.7109375" style="341" customWidth="1"/>
    <col min="13333" max="13333" width="6.42578125" style="341" customWidth="1"/>
    <col min="13334" max="13334" width="6" style="341" customWidth="1"/>
    <col min="13335" max="13335" width="6.28515625" style="341" customWidth="1"/>
    <col min="13336" max="13336" width="7.140625" style="341" customWidth="1"/>
    <col min="13337" max="13337" width="6.85546875" style="341" customWidth="1"/>
    <col min="13338" max="13338" width="7.140625" style="341" customWidth="1"/>
    <col min="13339" max="13339" width="6.7109375" style="341" customWidth="1"/>
    <col min="13340" max="13340" width="7" style="341" customWidth="1"/>
    <col min="13341" max="13341" width="6.42578125" style="341" customWidth="1"/>
    <col min="13342" max="13342" width="8.42578125" style="341" customWidth="1"/>
    <col min="13343" max="13343" width="6.42578125" style="341" customWidth="1"/>
    <col min="13344" max="13344" width="7.85546875" style="341" customWidth="1"/>
    <col min="13345" max="13345" width="7.28515625" style="341" customWidth="1"/>
    <col min="13346" max="13346" width="6.85546875" style="341" customWidth="1"/>
    <col min="13347" max="13347" width="8.5703125" style="341" bestFit="1" customWidth="1"/>
    <col min="13348" max="13551" width="9.140625" style="341"/>
    <col min="13552" max="13552" width="3" style="341" bestFit="1" customWidth="1"/>
    <col min="13553" max="13553" width="30" style="341" customWidth="1"/>
    <col min="13554" max="13554" width="8.140625" style="341" customWidth="1"/>
    <col min="13555" max="13555" width="13.7109375" style="341" customWidth="1"/>
    <col min="13556" max="13556" width="6.28515625" style="341" customWidth="1"/>
    <col min="13557" max="13557" width="5.5703125" style="341" customWidth="1"/>
    <col min="13558" max="13558" width="9.140625" style="341"/>
    <col min="13559" max="13559" width="6" style="341" customWidth="1"/>
    <col min="13560" max="13560" width="6.5703125" style="341" customWidth="1"/>
    <col min="13561" max="13561" width="8.85546875" style="341" customWidth="1"/>
    <col min="13562" max="13562" width="6.28515625" style="341" customWidth="1"/>
    <col min="13563" max="13563" width="10.28515625" style="341" customWidth="1"/>
    <col min="13564" max="13564" width="8.85546875" style="341" customWidth="1"/>
    <col min="13565" max="13565" width="5.140625" style="341" customWidth="1"/>
    <col min="13566" max="13566" width="5" style="341" customWidth="1"/>
    <col min="13567" max="13567" width="4.42578125" style="341" customWidth="1"/>
    <col min="13568" max="13568" width="7.28515625" style="341" customWidth="1"/>
    <col min="13569" max="13569" width="9.140625" style="341"/>
    <col min="13570" max="13570" width="8.140625" style="341" customWidth="1"/>
    <col min="13571" max="13571" width="7.42578125" style="341" customWidth="1"/>
    <col min="13572" max="13572" width="9.140625" style="341"/>
    <col min="13573" max="13573" width="10.28515625" style="341" customWidth="1"/>
    <col min="13574" max="13574" width="5.42578125" style="341" customWidth="1"/>
    <col min="13575" max="13575" width="6" style="341" customWidth="1"/>
    <col min="13576" max="13576" width="5.42578125" style="341" customWidth="1"/>
    <col min="13577" max="13577" width="6" style="341" customWidth="1"/>
    <col min="13578" max="13578" width="6.5703125" style="341" customWidth="1"/>
    <col min="13579" max="13579" width="7" style="341" customWidth="1"/>
    <col min="13580" max="13580" width="6.42578125" style="341" bestFit="1" customWidth="1"/>
    <col min="13581" max="13581" width="6" style="341" bestFit="1" customWidth="1"/>
    <col min="13582" max="13582" width="6.42578125" style="341" bestFit="1" customWidth="1"/>
    <col min="13583" max="13583" width="6" style="341" bestFit="1" customWidth="1"/>
    <col min="13584" max="13584" width="5.42578125" style="341" bestFit="1" customWidth="1"/>
    <col min="13585" max="13585" width="6" style="341" bestFit="1" customWidth="1"/>
    <col min="13586" max="13586" width="4.5703125" style="341" customWidth="1"/>
    <col min="13587" max="13587" width="6.28515625" style="341" customWidth="1"/>
    <col min="13588" max="13588" width="4.7109375" style="341" customWidth="1"/>
    <col min="13589" max="13589" width="6.42578125" style="341" customWidth="1"/>
    <col min="13590" max="13590" width="6" style="341" customWidth="1"/>
    <col min="13591" max="13591" width="6.28515625" style="341" customWidth="1"/>
    <col min="13592" max="13592" width="7.140625" style="341" customWidth="1"/>
    <col min="13593" max="13593" width="6.85546875" style="341" customWidth="1"/>
    <col min="13594" max="13594" width="7.140625" style="341" customWidth="1"/>
    <col min="13595" max="13595" width="6.7109375" style="341" customWidth="1"/>
    <col min="13596" max="13596" width="7" style="341" customWidth="1"/>
    <col min="13597" max="13597" width="6.42578125" style="341" customWidth="1"/>
    <col min="13598" max="13598" width="8.42578125" style="341" customWidth="1"/>
    <col min="13599" max="13599" width="6.42578125" style="341" customWidth="1"/>
    <col min="13600" max="13600" width="7.85546875" style="341" customWidth="1"/>
    <col min="13601" max="13601" width="7.28515625" style="341" customWidth="1"/>
    <col min="13602" max="13602" width="6.85546875" style="341" customWidth="1"/>
    <col min="13603" max="13603" width="8.5703125" style="341" bestFit="1" customWidth="1"/>
    <col min="13604" max="13807" width="9.140625" style="341"/>
    <col min="13808" max="13808" width="3" style="341" bestFit="1" customWidth="1"/>
    <col min="13809" max="13809" width="30" style="341" customWidth="1"/>
    <col min="13810" max="13810" width="8.140625" style="341" customWidth="1"/>
    <col min="13811" max="13811" width="13.7109375" style="341" customWidth="1"/>
    <col min="13812" max="13812" width="6.28515625" style="341" customWidth="1"/>
    <col min="13813" max="13813" width="5.5703125" style="341" customWidth="1"/>
    <col min="13814" max="13814" width="9.140625" style="341"/>
    <col min="13815" max="13815" width="6" style="341" customWidth="1"/>
    <col min="13816" max="13816" width="6.5703125" style="341" customWidth="1"/>
    <col min="13817" max="13817" width="8.85546875" style="341" customWidth="1"/>
    <col min="13818" max="13818" width="6.28515625" style="341" customWidth="1"/>
    <col min="13819" max="13819" width="10.28515625" style="341" customWidth="1"/>
    <col min="13820" max="13820" width="8.85546875" style="341" customWidth="1"/>
    <col min="13821" max="13821" width="5.140625" style="341" customWidth="1"/>
    <col min="13822" max="13822" width="5" style="341" customWidth="1"/>
    <col min="13823" max="13823" width="4.42578125" style="341" customWidth="1"/>
    <col min="13824" max="13824" width="7.28515625" style="341" customWidth="1"/>
    <col min="13825" max="13825" width="9.140625" style="341"/>
    <col min="13826" max="13826" width="8.140625" style="341" customWidth="1"/>
    <col min="13827" max="13827" width="7.42578125" style="341" customWidth="1"/>
    <col min="13828" max="13828" width="9.140625" style="341"/>
    <col min="13829" max="13829" width="10.28515625" style="341" customWidth="1"/>
    <col min="13830" max="13830" width="5.42578125" style="341" customWidth="1"/>
    <col min="13831" max="13831" width="6" style="341" customWidth="1"/>
    <col min="13832" max="13832" width="5.42578125" style="341" customWidth="1"/>
    <col min="13833" max="13833" width="6" style="341" customWidth="1"/>
    <col min="13834" max="13834" width="6.5703125" style="341" customWidth="1"/>
    <col min="13835" max="13835" width="7" style="341" customWidth="1"/>
    <col min="13836" max="13836" width="6.42578125" style="341" bestFit="1" customWidth="1"/>
    <col min="13837" max="13837" width="6" style="341" bestFit="1" customWidth="1"/>
    <col min="13838" max="13838" width="6.42578125" style="341" bestFit="1" customWidth="1"/>
    <col min="13839" max="13839" width="6" style="341" bestFit="1" customWidth="1"/>
    <col min="13840" max="13840" width="5.42578125" style="341" bestFit="1" customWidth="1"/>
    <col min="13841" max="13841" width="6" style="341" bestFit="1" customWidth="1"/>
    <col min="13842" max="13842" width="4.5703125" style="341" customWidth="1"/>
    <col min="13843" max="13843" width="6.28515625" style="341" customWidth="1"/>
    <col min="13844" max="13844" width="4.7109375" style="341" customWidth="1"/>
    <col min="13845" max="13845" width="6.42578125" style="341" customWidth="1"/>
    <col min="13846" max="13846" width="6" style="341" customWidth="1"/>
    <col min="13847" max="13847" width="6.28515625" style="341" customWidth="1"/>
    <col min="13848" max="13848" width="7.140625" style="341" customWidth="1"/>
    <col min="13849" max="13849" width="6.85546875" style="341" customWidth="1"/>
    <col min="13850" max="13850" width="7.140625" style="341" customWidth="1"/>
    <col min="13851" max="13851" width="6.7109375" style="341" customWidth="1"/>
    <col min="13852" max="13852" width="7" style="341" customWidth="1"/>
    <col min="13853" max="13853" width="6.42578125" style="341" customWidth="1"/>
    <col min="13854" max="13854" width="8.42578125" style="341" customWidth="1"/>
    <col min="13855" max="13855" width="6.42578125" style="341" customWidth="1"/>
    <col min="13856" max="13856" width="7.85546875" style="341" customWidth="1"/>
    <col min="13857" max="13857" width="7.28515625" style="341" customWidth="1"/>
    <col min="13858" max="13858" width="6.85546875" style="341" customWidth="1"/>
    <col min="13859" max="13859" width="8.5703125" style="341" bestFit="1" customWidth="1"/>
    <col min="13860" max="14063" width="9.140625" style="341"/>
    <col min="14064" max="14064" width="3" style="341" bestFit="1" customWidth="1"/>
    <col min="14065" max="14065" width="30" style="341" customWidth="1"/>
    <col min="14066" max="14066" width="8.140625" style="341" customWidth="1"/>
    <col min="14067" max="14067" width="13.7109375" style="341" customWidth="1"/>
    <col min="14068" max="14068" width="6.28515625" style="341" customWidth="1"/>
    <col min="14069" max="14069" width="5.5703125" style="341" customWidth="1"/>
    <col min="14070" max="14070" width="9.140625" style="341"/>
    <col min="14071" max="14071" width="6" style="341" customWidth="1"/>
    <col min="14072" max="14072" width="6.5703125" style="341" customWidth="1"/>
    <col min="14073" max="14073" width="8.85546875" style="341" customWidth="1"/>
    <col min="14074" max="14074" width="6.28515625" style="341" customWidth="1"/>
    <col min="14075" max="14075" width="10.28515625" style="341" customWidth="1"/>
    <col min="14076" max="14076" width="8.85546875" style="341" customWidth="1"/>
    <col min="14077" max="14077" width="5.140625" style="341" customWidth="1"/>
    <col min="14078" max="14078" width="5" style="341" customWidth="1"/>
    <col min="14079" max="14079" width="4.42578125" style="341" customWidth="1"/>
    <col min="14080" max="14080" width="7.28515625" style="341" customWidth="1"/>
    <col min="14081" max="14081" width="9.140625" style="341"/>
    <col min="14082" max="14082" width="8.140625" style="341" customWidth="1"/>
    <col min="14083" max="14083" width="7.42578125" style="341" customWidth="1"/>
    <col min="14084" max="14084" width="9.140625" style="341"/>
    <col min="14085" max="14085" width="10.28515625" style="341" customWidth="1"/>
    <col min="14086" max="14086" width="5.42578125" style="341" customWidth="1"/>
    <col min="14087" max="14087" width="6" style="341" customWidth="1"/>
    <col min="14088" max="14088" width="5.42578125" style="341" customWidth="1"/>
    <col min="14089" max="14089" width="6" style="341" customWidth="1"/>
    <col min="14090" max="14090" width="6.5703125" style="341" customWidth="1"/>
    <col min="14091" max="14091" width="7" style="341" customWidth="1"/>
    <col min="14092" max="14092" width="6.42578125" style="341" bestFit="1" customWidth="1"/>
    <col min="14093" max="14093" width="6" style="341" bestFit="1" customWidth="1"/>
    <col min="14094" max="14094" width="6.42578125" style="341" bestFit="1" customWidth="1"/>
    <col min="14095" max="14095" width="6" style="341" bestFit="1" customWidth="1"/>
    <col min="14096" max="14096" width="5.42578125" style="341" bestFit="1" customWidth="1"/>
    <col min="14097" max="14097" width="6" style="341" bestFit="1" customWidth="1"/>
    <col min="14098" max="14098" width="4.5703125" style="341" customWidth="1"/>
    <col min="14099" max="14099" width="6.28515625" style="341" customWidth="1"/>
    <col min="14100" max="14100" width="4.7109375" style="341" customWidth="1"/>
    <col min="14101" max="14101" width="6.42578125" style="341" customWidth="1"/>
    <col min="14102" max="14102" width="6" style="341" customWidth="1"/>
    <col min="14103" max="14103" width="6.28515625" style="341" customWidth="1"/>
    <col min="14104" max="14104" width="7.140625" style="341" customWidth="1"/>
    <col min="14105" max="14105" width="6.85546875" style="341" customWidth="1"/>
    <col min="14106" max="14106" width="7.140625" style="341" customWidth="1"/>
    <col min="14107" max="14107" width="6.7109375" style="341" customWidth="1"/>
    <col min="14108" max="14108" width="7" style="341" customWidth="1"/>
    <col min="14109" max="14109" width="6.42578125" style="341" customWidth="1"/>
    <col min="14110" max="14110" width="8.42578125" style="341" customWidth="1"/>
    <col min="14111" max="14111" width="6.42578125" style="341" customWidth="1"/>
    <col min="14112" max="14112" width="7.85546875" style="341" customWidth="1"/>
    <col min="14113" max="14113" width="7.28515625" style="341" customWidth="1"/>
    <col min="14114" max="14114" width="6.85546875" style="341" customWidth="1"/>
    <col min="14115" max="14115" width="8.5703125" style="341" bestFit="1" customWidth="1"/>
    <col min="14116" max="14319" width="9.140625" style="341"/>
    <col min="14320" max="14320" width="3" style="341" bestFit="1" customWidth="1"/>
    <col min="14321" max="14321" width="30" style="341" customWidth="1"/>
    <col min="14322" max="14322" width="8.140625" style="341" customWidth="1"/>
    <col min="14323" max="14323" width="13.7109375" style="341" customWidth="1"/>
    <col min="14324" max="14324" width="6.28515625" style="341" customWidth="1"/>
    <col min="14325" max="14325" width="5.5703125" style="341" customWidth="1"/>
    <col min="14326" max="14326" width="9.140625" style="341"/>
    <col min="14327" max="14327" width="6" style="341" customWidth="1"/>
    <col min="14328" max="14328" width="6.5703125" style="341" customWidth="1"/>
    <col min="14329" max="14329" width="8.85546875" style="341" customWidth="1"/>
    <col min="14330" max="14330" width="6.28515625" style="341" customWidth="1"/>
    <col min="14331" max="14331" width="10.28515625" style="341" customWidth="1"/>
    <col min="14332" max="14332" width="8.85546875" style="341" customWidth="1"/>
    <col min="14333" max="14333" width="5.140625" style="341" customWidth="1"/>
    <col min="14334" max="14334" width="5" style="341" customWidth="1"/>
    <col min="14335" max="14335" width="4.42578125" style="341" customWidth="1"/>
    <col min="14336" max="14336" width="7.28515625" style="341" customWidth="1"/>
    <col min="14337" max="14337" width="9.140625" style="341"/>
    <col min="14338" max="14338" width="8.140625" style="341" customWidth="1"/>
    <col min="14339" max="14339" width="7.42578125" style="341" customWidth="1"/>
    <col min="14340" max="14340" width="9.140625" style="341"/>
    <col min="14341" max="14341" width="10.28515625" style="341" customWidth="1"/>
    <col min="14342" max="14342" width="5.42578125" style="341" customWidth="1"/>
    <col min="14343" max="14343" width="6" style="341" customWidth="1"/>
    <col min="14344" max="14344" width="5.42578125" style="341" customWidth="1"/>
    <col min="14345" max="14345" width="6" style="341" customWidth="1"/>
    <col min="14346" max="14346" width="6.5703125" style="341" customWidth="1"/>
    <col min="14347" max="14347" width="7" style="341" customWidth="1"/>
    <col min="14348" max="14348" width="6.42578125" style="341" bestFit="1" customWidth="1"/>
    <col min="14349" max="14349" width="6" style="341" bestFit="1" customWidth="1"/>
    <col min="14350" max="14350" width="6.42578125" style="341" bestFit="1" customWidth="1"/>
    <col min="14351" max="14351" width="6" style="341" bestFit="1" customWidth="1"/>
    <col min="14352" max="14352" width="5.42578125" style="341" bestFit="1" customWidth="1"/>
    <col min="14353" max="14353" width="6" style="341" bestFit="1" customWidth="1"/>
    <col min="14354" max="14354" width="4.5703125" style="341" customWidth="1"/>
    <col min="14355" max="14355" width="6.28515625" style="341" customWidth="1"/>
    <col min="14356" max="14356" width="4.7109375" style="341" customWidth="1"/>
    <col min="14357" max="14357" width="6.42578125" style="341" customWidth="1"/>
    <col min="14358" max="14358" width="6" style="341" customWidth="1"/>
    <col min="14359" max="14359" width="6.28515625" style="341" customWidth="1"/>
    <col min="14360" max="14360" width="7.140625" style="341" customWidth="1"/>
    <col min="14361" max="14361" width="6.85546875" style="341" customWidth="1"/>
    <col min="14362" max="14362" width="7.140625" style="341" customWidth="1"/>
    <col min="14363" max="14363" width="6.7109375" style="341" customWidth="1"/>
    <col min="14364" max="14364" width="7" style="341" customWidth="1"/>
    <col min="14365" max="14365" width="6.42578125" style="341" customWidth="1"/>
    <col min="14366" max="14366" width="8.42578125" style="341" customWidth="1"/>
    <col min="14367" max="14367" width="6.42578125" style="341" customWidth="1"/>
    <col min="14368" max="14368" width="7.85546875" style="341" customWidth="1"/>
    <col min="14369" max="14369" width="7.28515625" style="341" customWidth="1"/>
    <col min="14370" max="14370" width="6.85546875" style="341" customWidth="1"/>
    <col min="14371" max="14371" width="8.5703125" style="341" bestFit="1" customWidth="1"/>
    <col min="14372" max="14575" width="9.140625" style="341"/>
    <col min="14576" max="14576" width="3" style="341" bestFit="1" customWidth="1"/>
    <col min="14577" max="14577" width="30" style="341" customWidth="1"/>
    <col min="14578" max="14578" width="8.140625" style="341" customWidth="1"/>
    <col min="14579" max="14579" width="13.7109375" style="341" customWidth="1"/>
    <col min="14580" max="14580" width="6.28515625" style="341" customWidth="1"/>
    <col min="14581" max="14581" width="5.5703125" style="341" customWidth="1"/>
    <col min="14582" max="14582" width="9.140625" style="341"/>
    <col min="14583" max="14583" width="6" style="341" customWidth="1"/>
    <col min="14584" max="14584" width="6.5703125" style="341" customWidth="1"/>
    <col min="14585" max="14585" width="8.85546875" style="341" customWidth="1"/>
    <col min="14586" max="14586" width="6.28515625" style="341" customWidth="1"/>
    <col min="14587" max="14587" width="10.28515625" style="341" customWidth="1"/>
    <col min="14588" max="14588" width="8.85546875" style="341" customWidth="1"/>
    <col min="14589" max="14589" width="5.140625" style="341" customWidth="1"/>
    <col min="14590" max="14590" width="5" style="341" customWidth="1"/>
    <col min="14591" max="14591" width="4.42578125" style="341" customWidth="1"/>
    <col min="14592" max="14592" width="7.28515625" style="341" customWidth="1"/>
    <col min="14593" max="14593" width="9.140625" style="341"/>
    <col min="14594" max="14594" width="8.140625" style="341" customWidth="1"/>
    <col min="14595" max="14595" width="7.42578125" style="341" customWidth="1"/>
    <col min="14596" max="14596" width="9.140625" style="341"/>
    <col min="14597" max="14597" width="10.28515625" style="341" customWidth="1"/>
    <col min="14598" max="14598" width="5.42578125" style="341" customWidth="1"/>
    <col min="14599" max="14599" width="6" style="341" customWidth="1"/>
    <col min="14600" max="14600" width="5.42578125" style="341" customWidth="1"/>
    <col min="14601" max="14601" width="6" style="341" customWidth="1"/>
    <col min="14602" max="14602" width="6.5703125" style="341" customWidth="1"/>
    <col min="14603" max="14603" width="7" style="341" customWidth="1"/>
    <col min="14604" max="14604" width="6.42578125" style="341" bestFit="1" customWidth="1"/>
    <col min="14605" max="14605" width="6" style="341" bestFit="1" customWidth="1"/>
    <col min="14606" max="14606" width="6.42578125" style="341" bestFit="1" customWidth="1"/>
    <col min="14607" max="14607" width="6" style="341" bestFit="1" customWidth="1"/>
    <col min="14608" max="14608" width="5.42578125" style="341" bestFit="1" customWidth="1"/>
    <col min="14609" max="14609" width="6" style="341" bestFit="1" customWidth="1"/>
    <col min="14610" max="14610" width="4.5703125" style="341" customWidth="1"/>
    <col min="14611" max="14611" width="6.28515625" style="341" customWidth="1"/>
    <col min="14612" max="14612" width="4.7109375" style="341" customWidth="1"/>
    <col min="14613" max="14613" width="6.42578125" style="341" customWidth="1"/>
    <col min="14614" max="14614" width="6" style="341" customWidth="1"/>
    <col min="14615" max="14615" width="6.28515625" style="341" customWidth="1"/>
    <col min="14616" max="14616" width="7.140625" style="341" customWidth="1"/>
    <col min="14617" max="14617" width="6.85546875" style="341" customWidth="1"/>
    <col min="14618" max="14618" width="7.140625" style="341" customWidth="1"/>
    <col min="14619" max="14619" width="6.7109375" style="341" customWidth="1"/>
    <col min="14620" max="14620" width="7" style="341" customWidth="1"/>
    <col min="14621" max="14621" width="6.42578125" style="341" customWidth="1"/>
    <col min="14622" max="14622" width="8.42578125" style="341" customWidth="1"/>
    <col min="14623" max="14623" width="6.42578125" style="341" customWidth="1"/>
    <col min="14624" max="14624" width="7.85546875" style="341" customWidth="1"/>
    <col min="14625" max="14625" width="7.28515625" style="341" customWidth="1"/>
    <col min="14626" max="14626" width="6.85546875" style="341" customWidth="1"/>
    <col min="14627" max="14627" width="8.5703125" style="341" bestFit="1" customWidth="1"/>
    <col min="14628" max="14831" width="9.140625" style="341"/>
    <col min="14832" max="14832" width="3" style="341" bestFit="1" customWidth="1"/>
    <col min="14833" max="14833" width="30" style="341" customWidth="1"/>
    <col min="14834" max="14834" width="8.140625" style="341" customWidth="1"/>
    <col min="14835" max="14835" width="13.7109375" style="341" customWidth="1"/>
    <col min="14836" max="14836" width="6.28515625" style="341" customWidth="1"/>
    <col min="14837" max="14837" width="5.5703125" style="341" customWidth="1"/>
    <col min="14838" max="14838" width="9.140625" style="341"/>
    <col min="14839" max="14839" width="6" style="341" customWidth="1"/>
    <col min="14840" max="14840" width="6.5703125" style="341" customWidth="1"/>
    <col min="14841" max="14841" width="8.85546875" style="341" customWidth="1"/>
    <col min="14842" max="14842" width="6.28515625" style="341" customWidth="1"/>
    <col min="14843" max="14843" width="10.28515625" style="341" customWidth="1"/>
    <col min="14844" max="14844" width="8.85546875" style="341" customWidth="1"/>
    <col min="14845" max="14845" width="5.140625" style="341" customWidth="1"/>
    <col min="14846" max="14846" width="5" style="341" customWidth="1"/>
    <col min="14847" max="14847" width="4.42578125" style="341" customWidth="1"/>
    <col min="14848" max="14848" width="7.28515625" style="341" customWidth="1"/>
    <col min="14849" max="14849" width="9.140625" style="341"/>
    <col min="14850" max="14850" width="8.140625" style="341" customWidth="1"/>
    <col min="14851" max="14851" width="7.42578125" style="341" customWidth="1"/>
    <col min="14852" max="14852" width="9.140625" style="341"/>
    <col min="14853" max="14853" width="10.28515625" style="341" customWidth="1"/>
    <col min="14854" max="14854" width="5.42578125" style="341" customWidth="1"/>
    <col min="14855" max="14855" width="6" style="341" customWidth="1"/>
    <col min="14856" max="14856" width="5.42578125" style="341" customWidth="1"/>
    <col min="14857" max="14857" width="6" style="341" customWidth="1"/>
    <col min="14858" max="14858" width="6.5703125" style="341" customWidth="1"/>
    <col min="14859" max="14859" width="7" style="341" customWidth="1"/>
    <col min="14860" max="14860" width="6.42578125" style="341" bestFit="1" customWidth="1"/>
    <col min="14861" max="14861" width="6" style="341" bestFit="1" customWidth="1"/>
    <col min="14862" max="14862" width="6.42578125" style="341" bestFit="1" customWidth="1"/>
    <col min="14863" max="14863" width="6" style="341" bestFit="1" customWidth="1"/>
    <col min="14864" max="14864" width="5.42578125" style="341" bestFit="1" customWidth="1"/>
    <col min="14865" max="14865" width="6" style="341" bestFit="1" customWidth="1"/>
    <col min="14866" max="14866" width="4.5703125" style="341" customWidth="1"/>
    <col min="14867" max="14867" width="6.28515625" style="341" customWidth="1"/>
    <col min="14868" max="14868" width="4.7109375" style="341" customWidth="1"/>
    <col min="14869" max="14869" width="6.42578125" style="341" customWidth="1"/>
    <col min="14870" max="14870" width="6" style="341" customWidth="1"/>
    <col min="14871" max="14871" width="6.28515625" style="341" customWidth="1"/>
    <col min="14872" max="14872" width="7.140625" style="341" customWidth="1"/>
    <col min="14873" max="14873" width="6.85546875" style="341" customWidth="1"/>
    <col min="14874" max="14874" width="7.140625" style="341" customWidth="1"/>
    <col min="14875" max="14875" width="6.7109375" style="341" customWidth="1"/>
    <col min="14876" max="14876" width="7" style="341" customWidth="1"/>
    <col min="14877" max="14877" width="6.42578125" style="341" customWidth="1"/>
    <col min="14878" max="14878" width="8.42578125" style="341" customWidth="1"/>
    <col min="14879" max="14879" width="6.42578125" style="341" customWidth="1"/>
    <col min="14880" max="14880" width="7.85546875" style="341" customWidth="1"/>
    <col min="14881" max="14881" width="7.28515625" style="341" customWidth="1"/>
    <col min="14882" max="14882" width="6.85546875" style="341" customWidth="1"/>
    <col min="14883" max="14883" width="8.5703125" style="341" bestFit="1" customWidth="1"/>
    <col min="14884" max="15087" width="9.140625" style="341"/>
    <col min="15088" max="15088" width="3" style="341" bestFit="1" customWidth="1"/>
    <col min="15089" max="15089" width="30" style="341" customWidth="1"/>
    <col min="15090" max="15090" width="8.140625" style="341" customWidth="1"/>
    <col min="15091" max="15091" width="13.7109375" style="341" customWidth="1"/>
    <col min="15092" max="15092" width="6.28515625" style="341" customWidth="1"/>
    <col min="15093" max="15093" width="5.5703125" style="341" customWidth="1"/>
    <col min="15094" max="15094" width="9.140625" style="341"/>
    <col min="15095" max="15095" width="6" style="341" customWidth="1"/>
    <col min="15096" max="15096" width="6.5703125" style="341" customWidth="1"/>
    <col min="15097" max="15097" width="8.85546875" style="341" customWidth="1"/>
    <col min="15098" max="15098" width="6.28515625" style="341" customWidth="1"/>
    <col min="15099" max="15099" width="10.28515625" style="341" customWidth="1"/>
    <col min="15100" max="15100" width="8.85546875" style="341" customWidth="1"/>
    <col min="15101" max="15101" width="5.140625" style="341" customWidth="1"/>
    <col min="15102" max="15102" width="5" style="341" customWidth="1"/>
    <col min="15103" max="15103" width="4.42578125" style="341" customWidth="1"/>
    <col min="15104" max="15104" width="7.28515625" style="341" customWidth="1"/>
    <col min="15105" max="15105" width="9.140625" style="341"/>
    <col min="15106" max="15106" width="8.140625" style="341" customWidth="1"/>
    <col min="15107" max="15107" width="7.42578125" style="341" customWidth="1"/>
    <col min="15108" max="15108" width="9.140625" style="341"/>
    <col min="15109" max="15109" width="10.28515625" style="341" customWidth="1"/>
    <col min="15110" max="15110" width="5.42578125" style="341" customWidth="1"/>
    <col min="15111" max="15111" width="6" style="341" customWidth="1"/>
    <col min="15112" max="15112" width="5.42578125" style="341" customWidth="1"/>
    <col min="15113" max="15113" width="6" style="341" customWidth="1"/>
    <col min="15114" max="15114" width="6.5703125" style="341" customWidth="1"/>
    <col min="15115" max="15115" width="7" style="341" customWidth="1"/>
    <col min="15116" max="15116" width="6.42578125" style="341" bestFit="1" customWidth="1"/>
    <col min="15117" max="15117" width="6" style="341" bestFit="1" customWidth="1"/>
    <col min="15118" max="15118" width="6.42578125" style="341" bestFit="1" customWidth="1"/>
    <col min="15119" max="15119" width="6" style="341" bestFit="1" customWidth="1"/>
    <col min="15120" max="15120" width="5.42578125" style="341" bestFit="1" customWidth="1"/>
    <col min="15121" max="15121" width="6" style="341" bestFit="1" customWidth="1"/>
    <col min="15122" max="15122" width="4.5703125" style="341" customWidth="1"/>
    <col min="15123" max="15123" width="6.28515625" style="341" customWidth="1"/>
    <col min="15124" max="15124" width="4.7109375" style="341" customWidth="1"/>
    <col min="15125" max="15125" width="6.42578125" style="341" customWidth="1"/>
    <col min="15126" max="15126" width="6" style="341" customWidth="1"/>
    <col min="15127" max="15127" width="6.28515625" style="341" customWidth="1"/>
    <col min="15128" max="15128" width="7.140625" style="341" customWidth="1"/>
    <col min="15129" max="15129" width="6.85546875" style="341" customWidth="1"/>
    <col min="15130" max="15130" width="7.140625" style="341" customWidth="1"/>
    <col min="15131" max="15131" width="6.7109375" style="341" customWidth="1"/>
    <col min="15132" max="15132" width="7" style="341" customWidth="1"/>
    <col min="15133" max="15133" width="6.42578125" style="341" customWidth="1"/>
    <col min="15134" max="15134" width="8.42578125" style="341" customWidth="1"/>
    <col min="15135" max="15135" width="6.42578125" style="341" customWidth="1"/>
    <col min="15136" max="15136" width="7.85546875" style="341" customWidth="1"/>
    <col min="15137" max="15137" width="7.28515625" style="341" customWidth="1"/>
    <col min="15138" max="15138" width="6.85546875" style="341" customWidth="1"/>
    <col min="15139" max="15139" width="8.5703125" style="341" bestFit="1" customWidth="1"/>
    <col min="15140" max="15343" width="9.140625" style="341"/>
    <col min="15344" max="15344" width="3" style="341" bestFit="1" customWidth="1"/>
    <col min="15345" max="15345" width="30" style="341" customWidth="1"/>
    <col min="15346" max="15346" width="8.140625" style="341" customWidth="1"/>
    <col min="15347" max="15347" width="13.7109375" style="341" customWidth="1"/>
    <col min="15348" max="15348" width="6.28515625" style="341" customWidth="1"/>
    <col min="15349" max="15349" width="5.5703125" style="341" customWidth="1"/>
    <col min="15350" max="15350" width="9.140625" style="341"/>
    <col min="15351" max="15351" width="6" style="341" customWidth="1"/>
    <col min="15352" max="15352" width="6.5703125" style="341" customWidth="1"/>
    <col min="15353" max="15353" width="8.85546875" style="341" customWidth="1"/>
    <col min="15354" max="15354" width="6.28515625" style="341" customWidth="1"/>
    <col min="15355" max="15355" width="10.28515625" style="341" customWidth="1"/>
    <col min="15356" max="15356" width="8.85546875" style="341" customWidth="1"/>
    <col min="15357" max="15357" width="5.140625" style="341" customWidth="1"/>
    <col min="15358" max="15358" width="5" style="341" customWidth="1"/>
    <col min="15359" max="15359" width="4.42578125" style="341" customWidth="1"/>
    <col min="15360" max="15360" width="7.28515625" style="341" customWidth="1"/>
    <col min="15361" max="15361" width="9.140625" style="341"/>
    <col min="15362" max="15362" width="8.140625" style="341" customWidth="1"/>
    <col min="15363" max="15363" width="7.42578125" style="341" customWidth="1"/>
    <col min="15364" max="15364" width="9.140625" style="341"/>
    <col min="15365" max="15365" width="10.28515625" style="341" customWidth="1"/>
    <col min="15366" max="15366" width="5.42578125" style="341" customWidth="1"/>
    <col min="15367" max="15367" width="6" style="341" customWidth="1"/>
    <col min="15368" max="15368" width="5.42578125" style="341" customWidth="1"/>
    <col min="15369" max="15369" width="6" style="341" customWidth="1"/>
    <col min="15370" max="15370" width="6.5703125" style="341" customWidth="1"/>
    <col min="15371" max="15371" width="7" style="341" customWidth="1"/>
    <col min="15372" max="15372" width="6.42578125" style="341" bestFit="1" customWidth="1"/>
    <col min="15373" max="15373" width="6" style="341" bestFit="1" customWidth="1"/>
    <col min="15374" max="15374" width="6.42578125" style="341" bestFit="1" customWidth="1"/>
    <col min="15375" max="15375" width="6" style="341" bestFit="1" customWidth="1"/>
    <col min="15376" max="15376" width="5.42578125" style="341" bestFit="1" customWidth="1"/>
    <col min="15377" max="15377" width="6" style="341" bestFit="1" customWidth="1"/>
    <col min="15378" max="15378" width="4.5703125" style="341" customWidth="1"/>
    <col min="15379" max="15379" width="6.28515625" style="341" customWidth="1"/>
    <col min="15380" max="15380" width="4.7109375" style="341" customWidth="1"/>
    <col min="15381" max="15381" width="6.42578125" style="341" customWidth="1"/>
    <col min="15382" max="15382" width="6" style="341" customWidth="1"/>
    <col min="15383" max="15383" width="6.28515625" style="341" customWidth="1"/>
    <col min="15384" max="15384" width="7.140625" style="341" customWidth="1"/>
    <col min="15385" max="15385" width="6.85546875" style="341" customWidth="1"/>
    <col min="15386" max="15386" width="7.140625" style="341" customWidth="1"/>
    <col min="15387" max="15387" width="6.7109375" style="341" customWidth="1"/>
    <col min="15388" max="15388" width="7" style="341" customWidth="1"/>
    <col min="15389" max="15389" width="6.42578125" style="341" customWidth="1"/>
    <col min="15390" max="15390" width="8.42578125" style="341" customWidth="1"/>
    <col min="15391" max="15391" width="6.42578125" style="341" customWidth="1"/>
    <col min="15392" max="15392" width="7.85546875" style="341" customWidth="1"/>
    <col min="15393" max="15393" width="7.28515625" style="341" customWidth="1"/>
    <col min="15394" max="15394" width="6.85546875" style="341" customWidth="1"/>
    <col min="15395" max="15395" width="8.5703125" style="341" bestFit="1" customWidth="1"/>
    <col min="15396" max="15599" width="9.140625" style="341"/>
    <col min="15600" max="15600" width="3" style="341" bestFit="1" customWidth="1"/>
    <col min="15601" max="15601" width="30" style="341" customWidth="1"/>
    <col min="15602" max="15602" width="8.140625" style="341" customWidth="1"/>
    <col min="15603" max="15603" width="13.7109375" style="341" customWidth="1"/>
    <col min="15604" max="15604" width="6.28515625" style="341" customWidth="1"/>
    <col min="15605" max="15605" width="5.5703125" style="341" customWidth="1"/>
    <col min="15606" max="15606" width="9.140625" style="341"/>
    <col min="15607" max="15607" width="6" style="341" customWidth="1"/>
    <col min="15608" max="15608" width="6.5703125" style="341" customWidth="1"/>
    <col min="15609" max="15609" width="8.85546875" style="341" customWidth="1"/>
    <col min="15610" max="15610" width="6.28515625" style="341" customWidth="1"/>
    <col min="15611" max="15611" width="10.28515625" style="341" customWidth="1"/>
    <col min="15612" max="15612" width="8.85546875" style="341" customWidth="1"/>
    <col min="15613" max="15613" width="5.140625" style="341" customWidth="1"/>
    <col min="15614" max="15614" width="5" style="341" customWidth="1"/>
    <col min="15615" max="15615" width="4.42578125" style="341" customWidth="1"/>
    <col min="15616" max="15616" width="7.28515625" style="341" customWidth="1"/>
    <col min="15617" max="15617" width="9.140625" style="341"/>
    <col min="15618" max="15618" width="8.140625" style="341" customWidth="1"/>
    <col min="15619" max="15619" width="7.42578125" style="341" customWidth="1"/>
    <col min="15620" max="15620" width="9.140625" style="341"/>
    <col min="15621" max="15621" width="10.28515625" style="341" customWidth="1"/>
    <col min="15622" max="15622" width="5.42578125" style="341" customWidth="1"/>
    <col min="15623" max="15623" width="6" style="341" customWidth="1"/>
    <col min="15624" max="15624" width="5.42578125" style="341" customWidth="1"/>
    <col min="15625" max="15625" width="6" style="341" customWidth="1"/>
    <col min="15626" max="15626" width="6.5703125" style="341" customWidth="1"/>
    <col min="15627" max="15627" width="7" style="341" customWidth="1"/>
    <col min="15628" max="15628" width="6.42578125" style="341" bestFit="1" customWidth="1"/>
    <col min="15629" max="15629" width="6" style="341" bestFit="1" customWidth="1"/>
    <col min="15630" max="15630" width="6.42578125" style="341" bestFit="1" customWidth="1"/>
    <col min="15631" max="15631" width="6" style="341" bestFit="1" customWidth="1"/>
    <col min="15632" max="15632" width="5.42578125" style="341" bestFit="1" customWidth="1"/>
    <col min="15633" max="15633" width="6" style="341" bestFit="1" customWidth="1"/>
    <col min="15634" max="15634" width="4.5703125" style="341" customWidth="1"/>
    <col min="15635" max="15635" width="6.28515625" style="341" customWidth="1"/>
    <col min="15636" max="15636" width="4.7109375" style="341" customWidth="1"/>
    <col min="15637" max="15637" width="6.42578125" style="341" customWidth="1"/>
    <col min="15638" max="15638" width="6" style="341" customWidth="1"/>
    <col min="15639" max="15639" width="6.28515625" style="341" customWidth="1"/>
    <col min="15640" max="15640" width="7.140625" style="341" customWidth="1"/>
    <col min="15641" max="15641" width="6.85546875" style="341" customWidth="1"/>
    <col min="15642" max="15642" width="7.140625" style="341" customWidth="1"/>
    <col min="15643" max="15643" width="6.7109375" style="341" customWidth="1"/>
    <col min="15644" max="15644" width="7" style="341" customWidth="1"/>
    <col min="15645" max="15645" width="6.42578125" style="341" customWidth="1"/>
    <col min="15646" max="15646" width="8.42578125" style="341" customWidth="1"/>
    <col min="15647" max="15647" width="6.42578125" style="341" customWidth="1"/>
    <col min="15648" max="15648" width="7.85546875" style="341" customWidth="1"/>
    <col min="15649" max="15649" width="7.28515625" style="341" customWidth="1"/>
    <col min="15650" max="15650" width="6.85546875" style="341" customWidth="1"/>
    <col min="15651" max="15651" width="8.5703125" style="341" bestFit="1" customWidth="1"/>
    <col min="15652" max="15855" width="9.140625" style="341"/>
    <col min="15856" max="15856" width="3" style="341" bestFit="1" customWidth="1"/>
    <col min="15857" max="15857" width="30" style="341" customWidth="1"/>
    <col min="15858" max="15858" width="8.140625" style="341" customWidth="1"/>
    <col min="15859" max="15859" width="13.7109375" style="341" customWidth="1"/>
    <col min="15860" max="15860" width="6.28515625" style="341" customWidth="1"/>
    <col min="15861" max="15861" width="5.5703125" style="341" customWidth="1"/>
    <col min="15862" max="15862" width="9.140625" style="341"/>
    <col min="15863" max="15863" width="6" style="341" customWidth="1"/>
    <col min="15864" max="15864" width="6.5703125" style="341" customWidth="1"/>
    <col min="15865" max="15865" width="8.85546875" style="341" customWidth="1"/>
    <col min="15866" max="15866" width="6.28515625" style="341" customWidth="1"/>
    <col min="15867" max="15867" width="10.28515625" style="341" customWidth="1"/>
    <col min="15868" max="15868" width="8.85546875" style="341" customWidth="1"/>
    <col min="15869" max="15869" width="5.140625" style="341" customWidth="1"/>
    <col min="15870" max="15870" width="5" style="341" customWidth="1"/>
    <col min="15871" max="15871" width="4.42578125" style="341" customWidth="1"/>
    <col min="15872" max="15872" width="7.28515625" style="341" customWidth="1"/>
    <col min="15873" max="15873" width="9.140625" style="341"/>
    <col min="15874" max="15874" width="8.140625" style="341" customWidth="1"/>
    <col min="15875" max="15875" width="7.42578125" style="341" customWidth="1"/>
    <col min="15876" max="15876" width="9.140625" style="341"/>
    <col min="15877" max="15877" width="10.28515625" style="341" customWidth="1"/>
    <col min="15878" max="15878" width="5.42578125" style="341" customWidth="1"/>
    <col min="15879" max="15879" width="6" style="341" customWidth="1"/>
    <col min="15880" max="15880" width="5.42578125" style="341" customWidth="1"/>
    <col min="15881" max="15881" width="6" style="341" customWidth="1"/>
    <col min="15882" max="15882" width="6.5703125" style="341" customWidth="1"/>
    <col min="15883" max="15883" width="7" style="341" customWidth="1"/>
    <col min="15884" max="15884" width="6.42578125" style="341" bestFit="1" customWidth="1"/>
    <col min="15885" max="15885" width="6" style="341" bestFit="1" customWidth="1"/>
    <col min="15886" max="15886" width="6.42578125" style="341" bestFit="1" customWidth="1"/>
    <col min="15887" max="15887" width="6" style="341" bestFit="1" customWidth="1"/>
    <col min="15888" max="15888" width="5.42578125" style="341" bestFit="1" customWidth="1"/>
    <col min="15889" max="15889" width="6" style="341" bestFit="1" customWidth="1"/>
    <col min="15890" max="15890" width="4.5703125" style="341" customWidth="1"/>
    <col min="15891" max="15891" width="6.28515625" style="341" customWidth="1"/>
    <col min="15892" max="15892" width="4.7109375" style="341" customWidth="1"/>
    <col min="15893" max="15893" width="6.42578125" style="341" customWidth="1"/>
    <col min="15894" max="15894" width="6" style="341" customWidth="1"/>
    <col min="15895" max="15895" width="6.28515625" style="341" customWidth="1"/>
    <col min="15896" max="15896" width="7.140625" style="341" customWidth="1"/>
    <col min="15897" max="15897" width="6.85546875" style="341" customWidth="1"/>
    <col min="15898" max="15898" width="7.140625" style="341" customWidth="1"/>
    <col min="15899" max="15899" width="6.7109375" style="341" customWidth="1"/>
    <col min="15900" max="15900" width="7" style="341" customWidth="1"/>
    <col min="15901" max="15901" width="6.42578125" style="341" customWidth="1"/>
    <col min="15902" max="15902" width="8.42578125" style="341" customWidth="1"/>
    <col min="15903" max="15903" width="6.42578125" style="341" customWidth="1"/>
    <col min="15904" max="15904" width="7.85546875" style="341" customWidth="1"/>
    <col min="15905" max="15905" width="7.28515625" style="341" customWidth="1"/>
    <col min="15906" max="15906" width="6.85546875" style="341" customWidth="1"/>
    <col min="15907" max="15907" width="8.5703125" style="341" bestFit="1" customWidth="1"/>
    <col min="15908" max="16111" width="9.140625" style="341"/>
    <col min="16112" max="16112" width="3" style="341" bestFit="1" customWidth="1"/>
    <col min="16113" max="16113" width="30" style="341" customWidth="1"/>
    <col min="16114" max="16114" width="8.140625" style="341" customWidth="1"/>
    <col min="16115" max="16115" width="13.7109375" style="341" customWidth="1"/>
    <col min="16116" max="16116" width="6.28515625" style="341" customWidth="1"/>
    <col min="16117" max="16117" width="5.5703125" style="341" customWidth="1"/>
    <col min="16118" max="16118" width="9.140625" style="341"/>
    <col min="16119" max="16119" width="6" style="341" customWidth="1"/>
    <col min="16120" max="16120" width="6.5703125" style="341" customWidth="1"/>
    <col min="16121" max="16121" width="8.85546875" style="341" customWidth="1"/>
    <col min="16122" max="16122" width="6.28515625" style="341" customWidth="1"/>
    <col min="16123" max="16123" width="10.28515625" style="341" customWidth="1"/>
    <col min="16124" max="16124" width="8.85546875" style="341" customWidth="1"/>
    <col min="16125" max="16125" width="5.140625" style="341" customWidth="1"/>
    <col min="16126" max="16126" width="5" style="341" customWidth="1"/>
    <col min="16127" max="16127" width="4.42578125" style="341" customWidth="1"/>
    <col min="16128" max="16128" width="7.28515625" style="341" customWidth="1"/>
    <col min="16129" max="16129" width="9.140625" style="341"/>
    <col min="16130" max="16130" width="8.140625" style="341" customWidth="1"/>
    <col min="16131" max="16131" width="7.42578125" style="341" customWidth="1"/>
    <col min="16132" max="16132" width="9.140625" style="341"/>
    <col min="16133" max="16133" width="10.28515625" style="341" customWidth="1"/>
    <col min="16134" max="16134" width="5.42578125" style="341" customWidth="1"/>
    <col min="16135" max="16135" width="6" style="341" customWidth="1"/>
    <col min="16136" max="16136" width="5.42578125" style="341" customWidth="1"/>
    <col min="16137" max="16137" width="6" style="341" customWidth="1"/>
    <col min="16138" max="16138" width="6.5703125" style="341" customWidth="1"/>
    <col min="16139" max="16139" width="7" style="341" customWidth="1"/>
    <col min="16140" max="16140" width="6.42578125" style="341" bestFit="1" customWidth="1"/>
    <col min="16141" max="16141" width="6" style="341" bestFit="1" customWidth="1"/>
    <col min="16142" max="16142" width="6.42578125" style="341" bestFit="1" customWidth="1"/>
    <col min="16143" max="16143" width="6" style="341" bestFit="1" customWidth="1"/>
    <col min="16144" max="16144" width="5.42578125" style="341" bestFit="1" customWidth="1"/>
    <col min="16145" max="16145" width="6" style="341" bestFit="1" customWidth="1"/>
    <col min="16146" max="16146" width="4.5703125" style="341" customWidth="1"/>
    <col min="16147" max="16147" width="6.28515625" style="341" customWidth="1"/>
    <col min="16148" max="16148" width="4.7109375" style="341" customWidth="1"/>
    <col min="16149" max="16149" width="6.42578125" style="341" customWidth="1"/>
    <col min="16150" max="16150" width="6" style="341" customWidth="1"/>
    <col min="16151" max="16151" width="6.28515625" style="341" customWidth="1"/>
    <col min="16152" max="16152" width="7.140625" style="341" customWidth="1"/>
    <col min="16153" max="16153" width="6.85546875" style="341" customWidth="1"/>
    <col min="16154" max="16154" width="7.140625" style="341" customWidth="1"/>
    <col min="16155" max="16155" width="6.7109375" style="341" customWidth="1"/>
    <col min="16156" max="16156" width="7" style="341" customWidth="1"/>
    <col min="16157" max="16157" width="6.42578125" style="341" customWidth="1"/>
    <col min="16158" max="16158" width="8.42578125" style="341" customWidth="1"/>
    <col min="16159" max="16159" width="6.42578125" style="341" customWidth="1"/>
    <col min="16160" max="16160" width="7.85546875" style="341" customWidth="1"/>
    <col min="16161" max="16161" width="7.28515625" style="341" customWidth="1"/>
    <col min="16162" max="16162" width="6.85546875" style="341" customWidth="1"/>
    <col min="16163" max="16163" width="8.5703125" style="341" bestFit="1" customWidth="1"/>
    <col min="16164" max="16384" width="9.140625" style="341"/>
  </cols>
  <sheetData>
    <row r="1" spans="1:48" s="185" customFormat="1">
      <c r="F1" s="287"/>
      <c r="J1" s="287"/>
      <c r="AH1" s="447" t="s">
        <v>0</v>
      </c>
      <c r="AI1" s="448"/>
      <c r="AJ1" s="448"/>
      <c r="AK1" s="448"/>
      <c r="AL1" s="448"/>
      <c r="AM1" s="449"/>
      <c r="AN1" s="306" t="s">
        <v>242</v>
      </c>
      <c r="AO1" s="284" t="s">
        <v>1</v>
      </c>
      <c r="AP1" s="284" t="s">
        <v>243</v>
      </c>
      <c r="AQ1" s="284" t="s">
        <v>244</v>
      </c>
      <c r="AR1" s="306" t="s">
        <v>4</v>
      </c>
      <c r="AS1" s="305"/>
      <c r="AT1" s="305"/>
    </row>
    <row r="2" spans="1:48" s="185" customFormat="1">
      <c r="F2" s="287"/>
      <c r="J2" s="287"/>
      <c r="AH2" s="428" t="s">
        <v>6</v>
      </c>
      <c r="AI2" s="428"/>
      <c r="AJ2" s="428"/>
      <c r="AK2" s="428"/>
      <c r="AL2" s="428"/>
      <c r="AM2" s="428"/>
      <c r="AN2" s="286">
        <v>1</v>
      </c>
      <c r="AO2" s="286">
        <v>4</v>
      </c>
      <c r="AP2" s="286">
        <v>5</v>
      </c>
      <c r="AQ2" s="286">
        <v>4</v>
      </c>
      <c r="AR2" s="286">
        <f>SUM(AN2:AQ2)</f>
        <v>14</v>
      </c>
      <c r="AS2" s="186"/>
      <c r="AT2" s="186"/>
    </row>
    <row r="3" spans="1:48" s="185" customFormat="1">
      <c r="F3" s="450" t="s">
        <v>279</v>
      </c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AH3" s="428" t="s">
        <v>245</v>
      </c>
      <c r="AI3" s="428"/>
      <c r="AJ3" s="428"/>
      <c r="AK3" s="428"/>
      <c r="AL3" s="428"/>
      <c r="AM3" s="428"/>
      <c r="AN3" s="286">
        <v>1</v>
      </c>
      <c r="AO3" s="286">
        <v>4</v>
      </c>
      <c r="AP3" s="286">
        <v>5</v>
      </c>
      <c r="AQ3" s="286">
        <v>4</v>
      </c>
      <c r="AR3" s="286">
        <f t="shared" ref="AR3" si="0">SUM(AN3:AQ3)</f>
        <v>14</v>
      </c>
      <c r="AS3" s="186"/>
      <c r="AT3" s="186"/>
    </row>
    <row r="4" spans="1:48" s="185" customFormat="1">
      <c r="F4" s="287"/>
      <c r="J4" s="287"/>
      <c r="AH4" s="428" t="s">
        <v>9</v>
      </c>
      <c r="AI4" s="428"/>
      <c r="AJ4" s="428"/>
      <c r="AK4" s="428"/>
      <c r="AL4" s="428"/>
      <c r="AM4" s="428"/>
      <c r="AN4" s="286">
        <v>14</v>
      </c>
      <c r="AO4" s="286">
        <v>35</v>
      </c>
      <c r="AP4" s="286">
        <v>30</v>
      </c>
      <c r="AQ4" s="286">
        <v>26</v>
      </c>
      <c r="AR4" s="286">
        <f>SUM(AN4:AQ4)</f>
        <v>105</v>
      </c>
      <c r="AS4" s="186"/>
      <c r="AT4" s="186"/>
    </row>
    <row r="5" spans="1:48" s="185" customFormat="1">
      <c r="F5" s="287"/>
      <c r="J5" s="287"/>
      <c r="AH5" s="444" t="s">
        <v>246</v>
      </c>
      <c r="AI5" s="445"/>
      <c r="AJ5" s="445"/>
      <c r="AK5" s="445"/>
      <c r="AL5" s="445"/>
      <c r="AM5" s="446"/>
      <c r="AN5" s="286"/>
      <c r="AO5" s="286">
        <v>107</v>
      </c>
      <c r="AP5" s="286">
        <v>180</v>
      </c>
      <c r="AQ5" s="286">
        <v>154</v>
      </c>
      <c r="AR5" s="286">
        <f>SUM(AN5:AQ5)</f>
        <v>441</v>
      </c>
      <c r="AS5" s="186"/>
      <c r="AT5" s="186"/>
    </row>
    <row r="6" spans="1:48" s="185" customFormat="1">
      <c r="F6" s="427" t="s">
        <v>247</v>
      </c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AH6" s="428" t="s">
        <v>12</v>
      </c>
      <c r="AI6" s="428"/>
      <c r="AJ6" s="428"/>
      <c r="AK6" s="428"/>
      <c r="AL6" s="428"/>
      <c r="AM6" s="428"/>
      <c r="AN6" s="286"/>
      <c r="AO6" s="286">
        <v>107</v>
      </c>
      <c r="AP6" s="286">
        <v>173</v>
      </c>
      <c r="AQ6" s="286">
        <v>152</v>
      </c>
      <c r="AR6" s="286">
        <f>AO6+AP6+AQ6</f>
        <v>432</v>
      </c>
      <c r="AS6" s="186"/>
      <c r="AT6" s="186"/>
    </row>
    <row r="7" spans="1:48" s="185" customFormat="1">
      <c r="F7" s="287"/>
      <c r="J7" s="287"/>
      <c r="AH7" s="428" t="s">
        <v>248</v>
      </c>
      <c r="AI7" s="428"/>
      <c r="AJ7" s="428"/>
      <c r="AK7" s="428"/>
      <c r="AL7" s="428"/>
      <c r="AM7" s="428"/>
      <c r="AN7" s="286"/>
      <c r="AO7" s="286"/>
      <c r="AP7" s="286"/>
      <c r="AQ7" s="286"/>
      <c r="AR7" s="286"/>
      <c r="AS7" s="186"/>
      <c r="AT7" s="186"/>
    </row>
    <row r="8" spans="1:48" s="185" customFormat="1" ht="12" thickBot="1">
      <c r="F8" s="427" t="s">
        <v>280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AH8" s="428" t="s">
        <v>14</v>
      </c>
      <c r="AI8" s="428"/>
      <c r="AJ8" s="428"/>
      <c r="AK8" s="428"/>
      <c r="AL8" s="428"/>
      <c r="AM8" s="428"/>
      <c r="AN8" s="286"/>
      <c r="AO8" s="286"/>
      <c r="AP8" s="286">
        <v>7</v>
      </c>
      <c r="AQ8" s="286">
        <v>2</v>
      </c>
      <c r="AR8" s="286">
        <f>SUM(AO8:AQ8)</f>
        <v>9</v>
      </c>
      <c r="AS8" s="186"/>
      <c r="AT8" s="186"/>
    </row>
    <row r="9" spans="1:48" s="297" customFormat="1" ht="13.5" customHeight="1" thickBot="1">
      <c r="A9" s="288"/>
      <c r="B9" s="288" t="s">
        <v>249</v>
      </c>
      <c r="C9" s="289" t="s">
        <v>250</v>
      </c>
      <c r="D9" s="290"/>
      <c r="E9" s="289" t="s">
        <v>15</v>
      </c>
      <c r="F9" s="304" t="s">
        <v>20</v>
      </c>
      <c r="G9" s="292" t="s">
        <v>20</v>
      </c>
      <c r="H9" s="304" t="s">
        <v>251</v>
      </c>
      <c r="I9" s="288"/>
      <c r="J9" s="429" t="s">
        <v>290</v>
      </c>
      <c r="K9" s="288"/>
      <c r="L9" s="288" t="s">
        <v>252</v>
      </c>
      <c r="M9" s="432" t="s">
        <v>23</v>
      </c>
      <c r="N9" s="433"/>
      <c r="O9" s="433"/>
      <c r="P9" s="434" t="s">
        <v>253</v>
      </c>
      <c r="Q9" s="437" t="s">
        <v>254</v>
      </c>
      <c r="R9" s="438"/>
      <c r="S9" s="439"/>
      <c r="T9" s="288" t="s">
        <v>255</v>
      </c>
      <c r="U9" s="434" t="s">
        <v>303</v>
      </c>
      <c r="V9" s="288" t="s">
        <v>256</v>
      </c>
      <c r="W9" s="422" t="s">
        <v>24</v>
      </c>
      <c r="X9" s="424"/>
      <c r="Y9" s="424"/>
      <c r="Z9" s="424"/>
      <c r="AA9" s="424"/>
      <c r="AB9" s="423"/>
      <c r="AC9" s="422" t="s">
        <v>25</v>
      </c>
      <c r="AD9" s="424"/>
      <c r="AE9" s="424"/>
      <c r="AF9" s="424"/>
      <c r="AG9" s="424"/>
      <c r="AH9" s="423"/>
      <c r="AI9" s="425" t="s">
        <v>257</v>
      </c>
      <c r="AJ9" s="426"/>
      <c r="AK9" s="426"/>
      <c r="AL9" s="426"/>
      <c r="AM9" s="426"/>
      <c r="AN9" s="426"/>
      <c r="AO9" s="293">
        <v>0.1</v>
      </c>
      <c r="AP9" s="294"/>
      <c r="AQ9" s="295"/>
      <c r="AR9" s="296" t="s">
        <v>258</v>
      </c>
      <c r="AS9" s="305"/>
      <c r="AT9" s="305"/>
    </row>
    <row r="10" spans="1:48" s="297" customFormat="1" ht="12.75" customHeight="1" thickBot="1">
      <c r="A10" s="298" t="s">
        <v>15</v>
      </c>
      <c r="B10" s="298" t="s">
        <v>259</v>
      </c>
      <c r="C10" s="299"/>
      <c r="D10" s="300" t="s">
        <v>260</v>
      </c>
      <c r="E10" s="301" t="s">
        <v>261</v>
      </c>
      <c r="F10" s="302" t="s">
        <v>262</v>
      </c>
      <c r="G10" s="305" t="s">
        <v>30</v>
      </c>
      <c r="H10" s="302" t="s">
        <v>263</v>
      </c>
      <c r="I10" s="298" t="s">
        <v>31</v>
      </c>
      <c r="J10" s="430"/>
      <c r="K10" s="347" t="s">
        <v>92</v>
      </c>
      <c r="L10" s="298" t="s">
        <v>32</v>
      </c>
      <c r="M10" s="440" t="s">
        <v>264</v>
      </c>
      <c r="N10" s="440" t="s">
        <v>265</v>
      </c>
      <c r="O10" s="440" t="s">
        <v>266</v>
      </c>
      <c r="P10" s="435"/>
      <c r="Q10" s="288"/>
      <c r="R10" s="289"/>
      <c r="S10" s="288"/>
      <c r="T10" s="298" t="s">
        <v>267</v>
      </c>
      <c r="U10" s="435"/>
      <c r="V10" s="298" t="s">
        <v>268</v>
      </c>
      <c r="W10" s="442" t="s">
        <v>264</v>
      </c>
      <c r="X10" s="419"/>
      <c r="Y10" s="422" t="s">
        <v>265</v>
      </c>
      <c r="Z10" s="423"/>
      <c r="AA10" s="419" t="s">
        <v>266</v>
      </c>
      <c r="AB10" s="443"/>
      <c r="AC10" s="419" t="s">
        <v>264</v>
      </c>
      <c r="AD10" s="419"/>
      <c r="AE10" s="422" t="s">
        <v>265</v>
      </c>
      <c r="AF10" s="423"/>
      <c r="AG10" s="419" t="s">
        <v>266</v>
      </c>
      <c r="AH10" s="419"/>
      <c r="AI10" s="420" t="s">
        <v>264</v>
      </c>
      <c r="AJ10" s="421"/>
      <c r="AK10" s="422" t="s">
        <v>265</v>
      </c>
      <c r="AL10" s="423"/>
      <c r="AM10" s="421">
        <v>7</v>
      </c>
      <c r="AN10" s="421"/>
      <c r="AO10" s="302" t="s">
        <v>269</v>
      </c>
      <c r="AP10" s="299"/>
      <c r="AQ10" s="298"/>
      <c r="AR10" s="302" t="s">
        <v>270</v>
      </c>
      <c r="AS10" s="305"/>
      <c r="AT10" s="305"/>
    </row>
    <row r="11" spans="1:48" s="297" customFormat="1" ht="9" customHeight="1" thickBot="1">
      <c r="A11" s="307"/>
      <c r="B11" s="307" t="s">
        <v>271</v>
      </c>
      <c r="C11" s="308"/>
      <c r="D11" s="309"/>
      <c r="E11" s="310"/>
      <c r="F11" s="312" t="s">
        <v>272</v>
      </c>
      <c r="G11" s="308"/>
      <c r="H11" s="307"/>
      <c r="I11" s="307"/>
      <c r="J11" s="431"/>
      <c r="K11" s="307"/>
      <c r="L11" s="307" t="s">
        <v>37</v>
      </c>
      <c r="M11" s="441"/>
      <c r="N11" s="441"/>
      <c r="O11" s="441"/>
      <c r="P11" s="436"/>
      <c r="Q11" s="307" t="s">
        <v>264</v>
      </c>
      <c r="R11" s="308" t="s">
        <v>265</v>
      </c>
      <c r="S11" s="307" t="s">
        <v>266</v>
      </c>
      <c r="T11" s="348">
        <v>0.25</v>
      </c>
      <c r="U11" s="436"/>
      <c r="V11" s="314" t="s">
        <v>273</v>
      </c>
      <c r="W11" s="315">
        <v>0.5</v>
      </c>
      <c r="X11" s="316">
        <v>1</v>
      </c>
      <c r="Y11" s="315">
        <v>0.5</v>
      </c>
      <c r="Z11" s="350">
        <v>1</v>
      </c>
      <c r="AA11" s="315">
        <v>0.5</v>
      </c>
      <c r="AB11" s="316">
        <v>1</v>
      </c>
      <c r="AC11" s="315">
        <v>0.5</v>
      </c>
      <c r="AD11" s="316">
        <v>1</v>
      </c>
      <c r="AE11" s="315">
        <v>0.5</v>
      </c>
      <c r="AF11" s="350">
        <v>1</v>
      </c>
      <c r="AG11" s="315">
        <v>0.5</v>
      </c>
      <c r="AH11" s="316">
        <v>1</v>
      </c>
      <c r="AI11" s="315">
        <v>0.5</v>
      </c>
      <c r="AJ11" s="316">
        <v>1</v>
      </c>
      <c r="AK11" s="315">
        <v>0.5</v>
      </c>
      <c r="AL11" s="316">
        <v>1</v>
      </c>
      <c r="AM11" s="315">
        <v>0.5</v>
      </c>
      <c r="AN11" s="316">
        <v>1</v>
      </c>
      <c r="AO11" s="313" t="s">
        <v>274</v>
      </c>
      <c r="AP11" s="308" t="s">
        <v>275</v>
      </c>
      <c r="AQ11" s="307" t="s">
        <v>26</v>
      </c>
      <c r="AR11" s="312" t="s">
        <v>276</v>
      </c>
      <c r="AS11" s="305"/>
      <c r="AT11" s="305"/>
    </row>
    <row r="12" spans="1:48" s="185" customFormat="1">
      <c r="A12" s="192">
        <v>1</v>
      </c>
      <c r="B12" s="192" t="s">
        <v>38</v>
      </c>
      <c r="C12" s="192" t="s">
        <v>39</v>
      </c>
      <c r="D12" s="193" t="s">
        <v>112</v>
      </c>
      <c r="E12" s="320"/>
      <c r="F12" s="198">
        <f>(M12+N12+O12)/K12</f>
        <v>0.5</v>
      </c>
      <c r="G12" s="192" t="s">
        <v>203</v>
      </c>
      <c r="H12" s="192" t="s">
        <v>40</v>
      </c>
      <c r="I12" s="321">
        <v>17697</v>
      </c>
      <c r="J12" s="322">
        <v>4.7</v>
      </c>
      <c r="K12" s="321">
        <v>18</v>
      </c>
      <c r="L12" s="324">
        <f>I12*J12</f>
        <v>83175.900000000009</v>
      </c>
      <c r="M12" s="322"/>
      <c r="N12" s="322">
        <v>1</v>
      </c>
      <c r="O12" s="322">
        <v>8</v>
      </c>
      <c r="P12" s="322">
        <v>9</v>
      </c>
      <c r="Q12" s="323">
        <f>L12/K12*M12</f>
        <v>0</v>
      </c>
      <c r="R12" s="323">
        <f>L12/K12*N12</f>
        <v>4620.8833333333341</v>
      </c>
      <c r="S12" s="323">
        <f>L12/K12*O12</f>
        <v>36967.066666666673</v>
      </c>
      <c r="T12" s="324">
        <f>(S12+R12+Q12)*0.25</f>
        <v>10396.987500000001</v>
      </c>
      <c r="U12" s="324">
        <v>2753</v>
      </c>
      <c r="V12" s="324"/>
      <c r="W12" s="325"/>
      <c r="X12" s="321"/>
      <c r="Y12" s="321"/>
      <c r="Z12" s="321"/>
      <c r="AA12" s="321">
        <v>5</v>
      </c>
      <c r="AB12" s="321"/>
      <c r="AC12" s="326">
        <f>I12*20%/K12*W12*50%</f>
        <v>0</v>
      </c>
      <c r="AD12" s="321"/>
      <c r="AE12" s="326">
        <f t="shared" ref="AE12:AE48" si="1">I12*20%/K12*Y12*50%</f>
        <v>0</v>
      </c>
      <c r="AF12" s="351"/>
      <c r="AG12" s="326">
        <f t="shared" ref="AG12:AG38" si="2">I12*20%/K12*AA12*50%</f>
        <v>491.58333333333331</v>
      </c>
      <c r="AH12" s="321"/>
      <c r="AI12" s="321"/>
      <c r="AJ12" s="321"/>
      <c r="AK12" s="324"/>
      <c r="AL12" s="321"/>
      <c r="AM12" s="321"/>
      <c r="AN12" s="321"/>
      <c r="AO12" s="324">
        <f>(T12+S12+R12+Q12)*0.1</f>
        <v>5198.4937500000015</v>
      </c>
      <c r="AP12" s="321"/>
      <c r="AQ12" s="321"/>
      <c r="AR12" s="324">
        <f>Q12+R12+S12+T12+U12+V12+AC12+AD12+AE12+AF12+AG12+AH12+AI12+AJ12+AK12+AL12+AM12+AN12+AO12+AP12+AQ12</f>
        <v>60428.014583333344</v>
      </c>
      <c r="AS12" s="327">
        <v>0.3</v>
      </c>
      <c r="AT12" s="327">
        <v>0.35</v>
      </c>
      <c r="AU12" s="328">
        <v>0.4</v>
      </c>
      <c r="AV12" s="328"/>
    </row>
    <row r="13" spans="1:48" s="185" customFormat="1">
      <c r="A13" s="192">
        <v>2</v>
      </c>
      <c r="B13" s="192" t="s">
        <v>42</v>
      </c>
      <c r="C13" s="192" t="s">
        <v>39</v>
      </c>
      <c r="D13" s="193" t="s">
        <v>112</v>
      </c>
      <c r="E13" s="320"/>
      <c r="F13" s="198">
        <f t="shared" ref="F13:F48" si="3">(M13+N13+O13)/K13</f>
        <v>0.5</v>
      </c>
      <c r="G13" s="192" t="s">
        <v>202</v>
      </c>
      <c r="H13" s="192" t="s">
        <v>40</v>
      </c>
      <c r="I13" s="330">
        <v>17697</v>
      </c>
      <c r="J13" s="322">
        <v>4.7</v>
      </c>
      <c r="K13" s="321">
        <v>18</v>
      </c>
      <c r="L13" s="324">
        <f t="shared" ref="L13:L45" si="4">I13*J13</f>
        <v>83175.900000000009</v>
      </c>
      <c r="M13" s="286"/>
      <c r="N13" s="286">
        <v>9</v>
      </c>
      <c r="O13" s="286">
        <v>0</v>
      </c>
      <c r="P13" s="322">
        <v>9</v>
      </c>
      <c r="Q13" s="323">
        <f t="shared" ref="Q13:Q45" si="5">L13/K13*M13</f>
        <v>0</v>
      </c>
      <c r="R13" s="323">
        <f t="shared" ref="R13:R45" si="6">L13/K13*N13</f>
        <v>41587.950000000004</v>
      </c>
      <c r="S13" s="323">
        <f t="shared" ref="S13:S45" si="7">L13/K13*O13</f>
        <v>0</v>
      </c>
      <c r="T13" s="324">
        <f t="shared" ref="T13:T48" si="8">(S13+R13+Q13)*0.25</f>
        <v>10396.987500000001</v>
      </c>
      <c r="U13" s="324"/>
      <c r="V13" s="326"/>
      <c r="W13" s="332"/>
      <c r="X13" s="330"/>
      <c r="Y13" s="330">
        <v>5</v>
      </c>
      <c r="Z13" s="330"/>
      <c r="AA13" s="330"/>
      <c r="AB13" s="330"/>
      <c r="AC13" s="326">
        <f>I13*20%/K13*W13*50%</f>
        <v>0</v>
      </c>
      <c r="AD13" s="330"/>
      <c r="AE13" s="326">
        <f t="shared" si="1"/>
        <v>491.58333333333331</v>
      </c>
      <c r="AF13" s="330"/>
      <c r="AG13" s="326">
        <f t="shared" si="2"/>
        <v>0</v>
      </c>
      <c r="AH13" s="330"/>
      <c r="AI13" s="326"/>
      <c r="AJ13" s="330"/>
      <c r="AK13" s="326"/>
      <c r="AL13" s="330"/>
      <c r="AM13" s="330"/>
      <c r="AN13" s="330"/>
      <c r="AO13" s="324">
        <f t="shared" ref="AO13:AO48" si="9">(T13+S13+R13+Q13)*0.1</f>
        <v>5198.4937500000015</v>
      </c>
      <c r="AP13" s="330"/>
      <c r="AQ13" s="330"/>
      <c r="AR13" s="324">
        <f t="shared" ref="AR13:AR48" si="10">Q13+R13+S13+T13+U13+V13+AC13+AD13+AE13+AF13+AG13+AH13+AI13+AJ13+AK13+AL13+AM13+AN13+AO13+AP13+AQ13</f>
        <v>57675.014583333344</v>
      </c>
      <c r="AS13" s="327">
        <v>0.3</v>
      </c>
      <c r="AT13" s="327">
        <v>0.35</v>
      </c>
      <c r="AU13" s="328">
        <v>0.4</v>
      </c>
      <c r="AV13" s="328"/>
    </row>
    <row r="14" spans="1:48" s="185" customFormat="1">
      <c r="A14" s="192">
        <v>3</v>
      </c>
      <c r="B14" s="192" t="s">
        <v>45</v>
      </c>
      <c r="C14" s="192" t="s">
        <v>39</v>
      </c>
      <c r="D14" s="193" t="s">
        <v>113</v>
      </c>
      <c r="E14" s="320"/>
      <c r="F14" s="198">
        <f t="shared" si="3"/>
        <v>0.5</v>
      </c>
      <c r="G14" s="192" t="s">
        <v>158</v>
      </c>
      <c r="H14" s="192" t="s">
        <v>204</v>
      </c>
      <c r="I14" s="330">
        <v>17697</v>
      </c>
      <c r="J14" s="322">
        <v>4.16</v>
      </c>
      <c r="K14" s="321">
        <v>18</v>
      </c>
      <c r="L14" s="324">
        <f t="shared" si="4"/>
        <v>73619.520000000004</v>
      </c>
      <c r="M14" s="286"/>
      <c r="N14" s="286">
        <v>6</v>
      </c>
      <c r="O14" s="286">
        <v>3</v>
      </c>
      <c r="P14" s="322">
        <v>8</v>
      </c>
      <c r="Q14" s="323">
        <f t="shared" si="5"/>
        <v>0</v>
      </c>
      <c r="R14" s="323">
        <f t="shared" si="6"/>
        <v>24539.84</v>
      </c>
      <c r="S14" s="323">
        <f t="shared" si="7"/>
        <v>12269.92</v>
      </c>
      <c r="T14" s="324">
        <f t="shared" si="8"/>
        <v>9202.44</v>
      </c>
      <c r="U14" s="324">
        <v>1180</v>
      </c>
      <c r="V14" s="326"/>
      <c r="W14" s="332"/>
      <c r="X14" s="330"/>
      <c r="Y14" s="330">
        <v>6</v>
      </c>
      <c r="Z14" s="330"/>
      <c r="AA14" s="330">
        <v>1</v>
      </c>
      <c r="AB14" s="330"/>
      <c r="AC14" s="326">
        <f>I14*20%/K14*W14*50%</f>
        <v>0</v>
      </c>
      <c r="AD14" s="330"/>
      <c r="AE14" s="326">
        <f t="shared" si="1"/>
        <v>589.9</v>
      </c>
      <c r="AF14" s="330"/>
      <c r="AG14" s="326">
        <f t="shared" si="2"/>
        <v>98.316666666666663</v>
      </c>
      <c r="AH14" s="330"/>
      <c r="AI14" s="326"/>
      <c r="AJ14" s="330"/>
      <c r="AK14" s="326"/>
      <c r="AL14" s="330"/>
      <c r="AM14" s="330"/>
      <c r="AN14" s="330"/>
      <c r="AO14" s="324">
        <f t="shared" si="9"/>
        <v>4601.22</v>
      </c>
      <c r="AP14" s="330"/>
      <c r="AQ14" s="330"/>
      <c r="AR14" s="324">
        <f t="shared" si="10"/>
        <v>52481.636666666673</v>
      </c>
      <c r="AS14" s="327">
        <v>0.3</v>
      </c>
      <c r="AT14" s="327">
        <v>0.35</v>
      </c>
      <c r="AU14" s="328">
        <v>0.4</v>
      </c>
      <c r="AV14" s="328"/>
    </row>
    <row r="15" spans="1:48" s="185" customFormat="1">
      <c r="A15" s="192">
        <v>4</v>
      </c>
      <c r="B15" s="192" t="s">
        <v>138</v>
      </c>
      <c r="C15" s="192" t="s">
        <v>39</v>
      </c>
      <c r="D15" s="193" t="s">
        <v>115</v>
      </c>
      <c r="E15" s="320"/>
      <c r="F15" s="198">
        <f t="shared" si="3"/>
        <v>0.55555555555555558</v>
      </c>
      <c r="G15" s="192" t="s">
        <v>208</v>
      </c>
      <c r="H15" s="194" t="s">
        <v>205</v>
      </c>
      <c r="I15" s="330">
        <v>17697</v>
      </c>
      <c r="J15" s="322">
        <v>3.79</v>
      </c>
      <c r="K15" s="321">
        <v>18</v>
      </c>
      <c r="L15" s="324">
        <f t="shared" si="4"/>
        <v>67071.63</v>
      </c>
      <c r="M15" s="286"/>
      <c r="N15" s="286">
        <v>6</v>
      </c>
      <c r="O15" s="286">
        <v>4</v>
      </c>
      <c r="P15" s="322">
        <v>9</v>
      </c>
      <c r="Q15" s="323">
        <f t="shared" si="5"/>
        <v>0</v>
      </c>
      <c r="R15" s="323">
        <f t="shared" si="6"/>
        <v>22357.21</v>
      </c>
      <c r="S15" s="323">
        <f t="shared" si="7"/>
        <v>14904.806666666667</v>
      </c>
      <c r="T15" s="324">
        <f t="shared" si="8"/>
        <v>9315.5041666666657</v>
      </c>
      <c r="U15" s="324">
        <v>1966</v>
      </c>
      <c r="V15" s="326"/>
      <c r="W15" s="332"/>
      <c r="X15" s="330"/>
      <c r="Y15" s="330"/>
      <c r="Z15" s="330"/>
      <c r="AA15" s="330"/>
      <c r="AB15" s="330"/>
      <c r="AC15" s="326"/>
      <c r="AD15" s="330"/>
      <c r="AE15" s="326">
        <f t="shared" si="1"/>
        <v>0</v>
      </c>
      <c r="AF15" s="330"/>
      <c r="AG15" s="326">
        <f t="shared" si="2"/>
        <v>0</v>
      </c>
      <c r="AH15" s="330"/>
      <c r="AI15" s="326"/>
      <c r="AJ15" s="330"/>
      <c r="AK15" s="326">
        <v>2655</v>
      </c>
      <c r="AL15" s="330"/>
      <c r="AM15" s="330"/>
      <c r="AN15" s="330"/>
      <c r="AO15" s="324">
        <f t="shared" si="9"/>
        <v>4657.7520833333328</v>
      </c>
      <c r="AP15" s="330"/>
      <c r="AQ15" s="330"/>
      <c r="AR15" s="324">
        <f t="shared" si="10"/>
        <v>55856.272916666661</v>
      </c>
      <c r="AS15" s="327">
        <v>0.3</v>
      </c>
      <c r="AT15" s="327">
        <v>0.35</v>
      </c>
      <c r="AU15" s="328">
        <v>0.4</v>
      </c>
      <c r="AV15" s="328"/>
    </row>
    <row r="16" spans="1:48" s="185" customFormat="1">
      <c r="A16" s="192"/>
      <c r="B16" s="192" t="s">
        <v>14</v>
      </c>
      <c r="C16" s="192" t="s">
        <v>39</v>
      </c>
      <c r="D16" s="193" t="s">
        <v>114</v>
      </c>
      <c r="E16" s="320"/>
      <c r="F16" s="198">
        <f t="shared" si="3"/>
        <v>0.44444444444444442</v>
      </c>
      <c r="G16" s="192" t="s">
        <v>209</v>
      </c>
      <c r="H16" s="192" t="s">
        <v>51</v>
      </c>
      <c r="I16" s="330">
        <v>17697</v>
      </c>
      <c r="J16" s="322">
        <v>3.38</v>
      </c>
      <c r="K16" s="321">
        <v>18</v>
      </c>
      <c r="L16" s="324">
        <f t="shared" si="4"/>
        <v>59815.86</v>
      </c>
      <c r="M16" s="286"/>
      <c r="N16" s="286">
        <v>7</v>
      </c>
      <c r="O16" s="286">
        <v>1</v>
      </c>
      <c r="P16" s="322">
        <v>7</v>
      </c>
      <c r="Q16" s="323">
        <f t="shared" si="5"/>
        <v>0</v>
      </c>
      <c r="R16" s="323">
        <f t="shared" si="6"/>
        <v>23261.723333333335</v>
      </c>
      <c r="S16" s="323">
        <f t="shared" si="7"/>
        <v>3323.1033333333335</v>
      </c>
      <c r="T16" s="324">
        <f t="shared" si="8"/>
        <v>6646.2066666666669</v>
      </c>
      <c r="U16" s="324">
        <v>393</v>
      </c>
      <c r="V16" s="326"/>
      <c r="W16" s="332"/>
      <c r="X16" s="330"/>
      <c r="Y16" s="330"/>
      <c r="Z16" s="330"/>
      <c r="AA16" s="330"/>
      <c r="AB16" s="330"/>
      <c r="AC16" s="326">
        <f>I16*20%/K16*W16*50%</f>
        <v>0</v>
      </c>
      <c r="AD16" s="330"/>
      <c r="AE16" s="326">
        <f t="shared" si="1"/>
        <v>0</v>
      </c>
      <c r="AF16" s="330"/>
      <c r="AG16" s="326">
        <f t="shared" si="2"/>
        <v>0</v>
      </c>
      <c r="AH16" s="330"/>
      <c r="AI16" s="326"/>
      <c r="AJ16" s="330"/>
      <c r="AK16" s="326"/>
      <c r="AL16" s="330"/>
      <c r="AM16" s="330"/>
      <c r="AN16" s="330"/>
      <c r="AO16" s="324">
        <f t="shared" si="9"/>
        <v>3323.1033333333344</v>
      </c>
      <c r="AP16" s="330"/>
      <c r="AQ16" s="330"/>
      <c r="AR16" s="324">
        <f t="shared" si="10"/>
        <v>36947.136666666665</v>
      </c>
      <c r="AS16" s="327">
        <v>0.3</v>
      </c>
      <c r="AT16" s="327">
        <v>0.35</v>
      </c>
      <c r="AU16" s="328">
        <v>0.4</v>
      </c>
      <c r="AV16" s="328"/>
    </row>
    <row r="17" spans="1:48" s="185" customFormat="1">
      <c r="A17" s="192">
        <v>5</v>
      </c>
      <c r="B17" s="192" t="s">
        <v>52</v>
      </c>
      <c r="C17" s="192" t="s">
        <v>39</v>
      </c>
      <c r="D17" s="193" t="s">
        <v>114</v>
      </c>
      <c r="E17" s="320"/>
      <c r="F17" s="198">
        <f t="shared" si="3"/>
        <v>0.5</v>
      </c>
      <c r="G17" s="192" t="s">
        <v>210</v>
      </c>
      <c r="H17" s="192" t="s">
        <v>51</v>
      </c>
      <c r="I17" s="330">
        <v>17697</v>
      </c>
      <c r="J17" s="322">
        <v>3.32</v>
      </c>
      <c r="K17" s="321">
        <v>18</v>
      </c>
      <c r="L17" s="324">
        <f t="shared" si="4"/>
        <v>58754.039999999994</v>
      </c>
      <c r="M17" s="286"/>
      <c r="N17" s="286">
        <v>4</v>
      </c>
      <c r="O17" s="286">
        <v>5</v>
      </c>
      <c r="P17" s="322">
        <v>9</v>
      </c>
      <c r="Q17" s="323">
        <f t="shared" si="5"/>
        <v>0</v>
      </c>
      <c r="R17" s="323">
        <f t="shared" si="6"/>
        <v>13056.453333333331</v>
      </c>
      <c r="S17" s="323">
        <f t="shared" si="7"/>
        <v>16320.566666666664</v>
      </c>
      <c r="T17" s="324">
        <f t="shared" si="8"/>
        <v>7344.2549999999992</v>
      </c>
      <c r="U17" s="324"/>
      <c r="V17" s="326"/>
      <c r="W17" s="332"/>
      <c r="X17" s="330"/>
      <c r="Y17" s="330"/>
      <c r="Z17" s="330"/>
      <c r="AA17" s="330"/>
      <c r="AB17" s="330"/>
      <c r="AC17" s="326">
        <f>I17*20%/K17*W17*50%</f>
        <v>0</v>
      </c>
      <c r="AD17" s="330"/>
      <c r="AE17" s="326">
        <f t="shared" si="1"/>
        <v>0</v>
      </c>
      <c r="AF17" s="330"/>
      <c r="AG17" s="326">
        <f t="shared" si="2"/>
        <v>0</v>
      </c>
      <c r="AH17" s="330"/>
      <c r="AI17" s="326"/>
      <c r="AJ17" s="330"/>
      <c r="AK17" s="326"/>
      <c r="AL17" s="330"/>
      <c r="AM17" s="330"/>
      <c r="AN17" s="330"/>
      <c r="AO17" s="324">
        <f t="shared" si="9"/>
        <v>3672.1274999999996</v>
      </c>
      <c r="AP17" s="330"/>
      <c r="AQ17" s="330">
        <v>3539</v>
      </c>
      <c r="AR17" s="324">
        <f t="shared" si="10"/>
        <v>43932.402499999997</v>
      </c>
      <c r="AS17" s="327">
        <v>0.3</v>
      </c>
      <c r="AT17" s="327">
        <v>0.35</v>
      </c>
      <c r="AU17" s="328">
        <v>0.4</v>
      </c>
      <c r="AV17" s="328"/>
    </row>
    <row r="18" spans="1:48" s="185" customFormat="1">
      <c r="A18" s="192">
        <v>6</v>
      </c>
      <c r="B18" s="192" t="s">
        <v>226</v>
      </c>
      <c r="C18" s="192" t="s">
        <v>39</v>
      </c>
      <c r="D18" s="193" t="s">
        <v>115</v>
      </c>
      <c r="E18" s="320"/>
      <c r="F18" s="198">
        <f t="shared" si="3"/>
        <v>0.3888888888888889</v>
      </c>
      <c r="G18" s="192" t="s">
        <v>211</v>
      </c>
      <c r="H18" s="192" t="s">
        <v>51</v>
      </c>
      <c r="I18" s="330">
        <v>17697</v>
      </c>
      <c r="J18" s="322">
        <v>3.79</v>
      </c>
      <c r="K18" s="321">
        <v>18</v>
      </c>
      <c r="L18" s="324">
        <f t="shared" si="4"/>
        <v>67071.63</v>
      </c>
      <c r="M18" s="286"/>
      <c r="N18" s="286">
        <v>5</v>
      </c>
      <c r="O18" s="286">
        <v>2</v>
      </c>
      <c r="P18" s="322">
        <v>6</v>
      </c>
      <c r="Q18" s="323">
        <f t="shared" si="5"/>
        <v>0</v>
      </c>
      <c r="R18" s="323">
        <f t="shared" si="6"/>
        <v>18631.008333333335</v>
      </c>
      <c r="S18" s="323">
        <f t="shared" si="7"/>
        <v>7452.4033333333336</v>
      </c>
      <c r="T18" s="324">
        <f t="shared" si="8"/>
        <v>6520.8529166666667</v>
      </c>
      <c r="U18" s="324">
        <v>393</v>
      </c>
      <c r="V18" s="326"/>
      <c r="W18" s="332"/>
      <c r="X18" s="330"/>
      <c r="Y18" s="330"/>
      <c r="Z18" s="330"/>
      <c r="AA18" s="330"/>
      <c r="AB18" s="330"/>
      <c r="AC18" s="326"/>
      <c r="AD18" s="330"/>
      <c r="AE18" s="326">
        <f t="shared" si="1"/>
        <v>0</v>
      </c>
      <c r="AF18" s="330"/>
      <c r="AG18" s="326">
        <f t="shared" si="2"/>
        <v>0</v>
      </c>
      <c r="AH18" s="330"/>
      <c r="AI18" s="330"/>
      <c r="AJ18" s="330"/>
      <c r="AK18" s="326"/>
      <c r="AL18" s="330"/>
      <c r="AM18" s="330"/>
      <c r="AN18" s="330"/>
      <c r="AO18" s="324">
        <f t="shared" si="9"/>
        <v>3260.4264583333338</v>
      </c>
      <c r="AP18" s="330"/>
      <c r="AQ18" s="330"/>
      <c r="AR18" s="324">
        <f t="shared" si="10"/>
        <v>36257.691041666672</v>
      </c>
      <c r="AS18" s="327">
        <v>0.3</v>
      </c>
      <c r="AT18" s="327">
        <v>0.35</v>
      </c>
      <c r="AU18" s="328">
        <v>0.4</v>
      </c>
      <c r="AV18" s="328"/>
    </row>
    <row r="19" spans="1:48" s="185" customFormat="1" ht="9.75" customHeight="1">
      <c r="A19" s="192"/>
      <c r="B19" s="192" t="s">
        <v>227</v>
      </c>
      <c r="C19" s="192" t="s">
        <v>39</v>
      </c>
      <c r="D19" s="193" t="s">
        <v>115</v>
      </c>
      <c r="E19" s="320"/>
      <c r="F19" s="198">
        <f t="shared" si="3"/>
        <v>0.5</v>
      </c>
      <c r="G19" s="192" t="s">
        <v>211</v>
      </c>
      <c r="H19" s="194" t="s">
        <v>205</v>
      </c>
      <c r="I19" s="330">
        <v>17697</v>
      </c>
      <c r="J19" s="322">
        <v>3.79</v>
      </c>
      <c r="K19" s="321">
        <v>18</v>
      </c>
      <c r="L19" s="324">
        <f t="shared" si="4"/>
        <v>67071.63</v>
      </c>
      <c r="M19" s="286">
        <v>4</v>
      </c>
      <c r="N19" s="286">
        <v>5</v>
      </c>
      <c r="O19" s="286"/>
      <c r="P19" s="322">
        <v>9</v>
      </c>
      <c r="Q19" s="323">
        <f t="shared" si="5"/>
        <v>14904.806666666667</v>
      </c>
      <c r="R19" s="323">
        <f t="shared" si="6"/>
        <v>18631.008333333335</v>
      </c>
      <c r="S19" s="323">
        <f t="shared" si="7"/>
        <v>0</v>
      </c>
      <c r="T19" s="324">
        <f t="shared" si="8"/>
        <v>8383.9537500000006</v>
      </c>
      <c r="U19" s="324">
        <v>393</v>
      </c>
      <c r="V19" s="326"/>
      <c r="W19" s="332"/>
      <c r="X19" s="330"/>
      <c r="Y19" s="330"/>
      <c r="Z19" s="330"/>
      <c r="AA19" s="330"/>
      <c r="AB19" s="330"/>
      <c r="AC19" s="326">
        <f t="shared" ref="AC19:AC48" si="11">I19*20%/K19*W19*50%</f>
        <v>0</v>
      </c>
      <c r="AD19" s="330"/>
      <c r="AE19" s="326">
        <f t="shared" si="1"/>
        <v>0</v>
      </c>
      <c r="AF19" s="330"/>
      <c r="AG19" s="326">
        <f t="shared" si="2"/>
        <v>0</v>
      </c>
      <c r="AH19" s="330"/>
      <c r="AI19" s="330"/>
      <c r="AJ19" s="330"/>
      <c r="AK19" s="326"/>
      <c r="AL19" s="330"/>
      <c r="AM19" s="330"/>
      <c r="AN19" s="330"/>
      <c r="AO19" s="324">
        <f t="shared" si="9"/>
        <v>4191.9768750000003</v>
      </c>
      <c r="AP19" s="330"/>
      <c r="AQ19" s="330">
        <v>3539</v>
      </c>
      <c r="AR19" s="324">
        <f t="shared" si="10"/>
        <v>50043.745625000003</v>
      </c>
      <c r="AS19" s="327">
        <v>0.3</v>
      </c>
      <c r="AT19" s="327">
        <v>0.35</v>
      </c>
      <c r="AU19" s="328">
        <v>0.4</v>
      </c>
      <c r="AV19" s="328"/>
    </row>
    <row r="20" spans="1:48" s="185" customFormat="1">
      <c r="A20" s="192">
        <v>7</v>
      </c>
      <c r="B20" s="192" t="s">
        <v>54</v>
      </c>
      <c r="C20" s="192" t="s">
        <v>39</v>
      </c>
      <c r="D20" s="193" t="s">
        <v>115</v>
      </c>
      <c r="E20" s="320"/>
      <c r="F20" s="198">
        <f t="shared" si="3"/>
        <v>1.0555555555555556</v>
      </c>
      <c r="G20" s="192" t="s">
        <v>212</v>
      </c>
      <c r="H20" s="192" t="s">
        <v>48</v>
      </c>
      <c r="I20" s="330">
        <v>17697</v>
      </c>
      <c r="J20" s="322">
        <v>3.99</v>
      </c>
      <c r="K20" s="321">
        <v>18</v>
      </c>
      <c r="L20" s="324">
        <f t="shared" si="4"/>
        <v>70611.03</v>
      </c>
      <c r="M20" s="286"/>
      <c r="N20" s="286">
        <v>14</v>
      </c>
      <c r="O20" s="286">
        <v>5</v>
      </c>
      <c r="P20" s="322">
        <v>14</v>
      </c>
      <c r="Q20" s="323">
        <f t="shared" si="5"/>
        <v>0</v>
      </c>
      <c r="R20" s="323">
        <f t="shared" si="6"/>
        <v>54919.69</v>
      </c>
      <c r="S20" s="323">
        <f t="shared" si="7"/>
        <v>19614.174999999999</v>
      </c>
      <c r="T20" s="324">
        <f t="shared" si="8"/>
        <v>18633.466250000001</v>
      </c>
      <c r="U20" s="324">
        <v>1180</v>
      </c>
      <c r="V20" s="326"/>
      <c r="W20" s="332"/>
      <c r="X20" s="330"/>
      <c r="Y20" s="330"/>
      <c r="Z20" s="330"/>
      <c r="AA20" s="330"/>
      <c r="AB20" s="330"/>
      <c r="AC20" s="326">
        <f t="shared" si="11"/>
        <v>0</v>
      </c>
      <c r="AD20" s="330"/>
      <c r="AE20" s="326">
        <f t="shared" si="1"/>
        <v>0</v>
      </c>
      <c r="AF20" s="330"/>
      <c r="AG20" s="326">
        <f t="shared" si="2"/>
        <v>0</v>
      </c>
      <c r="AH20" s="330"/>
      <c r="AI20" s="326"/>
      <c r="AJ20" s="330"/>
      <c r="AK20" s="326">
        <v>2655</v>
      </c>
      <c r="AL20" s="330"/>
      <c r="AM20" s="330"/>
      <c r="AN20" s="330"/>
      <c r="AO20" s="324">
        <f t="shared" si="9"/>
        <v>9316.7331250000007</v>
      </c>
      <c r="AP20" s="330"/>
      <c r="AQ20" s="330">
        <v>3539</v>
      </c>
      <c r="AR20" s="324">
        <f t="shared" si="10"/>
        <v>109858.064375</v>
      </c>
      <c r="AS20" s="327">
        <v>0.3</v>
      </c>
      <c r="AT20" s="327">
        <v>0.35</v>
      </c>
      <c r="AU20" s="328">
        <v>0.4</v>
      </c>
      <c r="AV20" s="328"/>
    </row>
    <row r="21" spans="1:48" s="185" customFormat="1">
      <c r="A21" s="192">
        <v>8</v>
      </c>
      <c r="B21" s="192" t="s">
        <v>206</v>
      </c>
      <c r="C21" s="192" t="s">
        <v>39</v>
      </c>
      <c r="D21" s="193" t="s">
        <v>114</v>
      </c>
      <c r="E21" s="320"/>
      <c r="F21" s="198">
        <f t="shared" si="3"/>
        <v>0.77777777777777779</v>
      </c>
      <c r="G21" s="192" t="s">
        <v>207</v>
      </c>
      <c r="H21" s="192" t="s">
        <v>51</v>
      </c>
      <c r="I21" s="330">
        <v>17697</v>
      </c>
      <c r="J21" s="322">
        <v>3.26</v>
      </c>
      <c r="K21" s="321">
        <v>18</v>
      </c>
      <c r="L21" s="324">
        <f t="shared" si="4"/>
        <v>57692.219999999994</v>
      </c>
      <c r="M21" s="286">
        <v>2</v>
      </c>
      <c r="N21" s="286">
        <v>6</v>
      </c>
      <c r="O21" s="286">
        <v>6</v>
      </c>
      <c r="P21" s="322">
        <v>13</v>
      </c>
      <c r="Q21" s="323">
        <f t="shared" si="5"/>
        <v>6410.246666666666</v>
      </c>
      <c r="R21" s="323">
        <f t="shared" si="6"/>
        <v>19230.739999999998</v>
      </c>
      <c r="S21" s="323">
        <f t="shared" si="7"/>
        <v>19230.739999999998</v>
      </c>
      <c r="T21" s="324">
        <f t="shared" si="8"/>
        <v>11217.931666666665</v>
      </c>
      <c r="U21" s="324"/>
      <c r="V21" s="326"/>
      <c r="W21" s="332"/>
      <c r="X21" s="330"/>
      <c r="Y21" s="330"/>
      <c r="Z21" s="330"/>
      <c r="AA21" s="330"/>
      <c r="AB21" s="330"/>
      <c r="AC21" s="326">
        <f t="shared" si="11"/>
        <v>0</v>
      </c>
      <c r="AD21" s="330"/>
      <c r="AE21" s="326">
        <f t="shared" si="1"/>
        <v>0</v>
      </c>
      <c r="AF21" s="330"/>
      <c r="AG21" s="326">
        <f t="shared" si="2"/>
        <v>0</v>
      </c>
      <c r="AH21" s="330"/>
      <c r="AI21" s="326">
        <v>0</v>
      </c>
      <c r="AJ21" s="330"/>
      <c r="AK21" s="326"/>
      <c r="AL21" s="330"/>
      <c r="AM21" s="330"/>
      <c r="AN21" s="330"/>
      <c r="AO21" s="324">
        <f t="shared" si="9"/>
        <v>5608.9658333333327</v>
      </c>
      <c r="AP21" s="330"/>
      <c r="AQ21" s="330"/>
      <c r="AR21" s="324">
        <f t="shared" si="10"/>
        <v>61698.624166666661</v>
      </c>
      <c r="AS21" s="327">
        <v>0.3</v>
      </c>
      <c r="AT21" s="327">
        <v>0.35</v>
      </c>
      <c r="AU21" s="328">
        <v>0.4</v>
      </c>
      <c r="AV21" s="328"/>
    </row>
    <row r="22" spans="1:48" s="185" customFormat="1" ht="11.25" customHeight="1">
      <c r="A22" s="192">
        <v>9</v>
      </c>
      <c r="B22" s="192" t="s">
        <v>57</v>
      </c>
      <c r="C22" s="192" t="s">
        <v>39</v>
      </c>
      <c r="D22" s="193" t="s">
        <v>113</v>
      </c>
      <c r="E22" s="320"/>
      <c r="F22" s="198">
        <f t="shared" si="3"/>
        <v>1.1111111111111112</v>
      </c>
      <c r="G22" s="192" t="s">
        <v>213</v>
      </c>
      <c r="H22" s="194" t="s">
        <v>178</v>
      </c>
      <c r="I22" s="330">
        <v>17697</v>
      </c>
      <c r="J22" s="322">
        <v>4.09</v>
      </c>
      <c r="K22" s="321">
        <v>18</v>
      </c>
      <c r="L22" s="324">
        <f t="shared" si="4"/>
        <v>72380.73</v>
      </c>
      <c r="M22" s="286"/>
      <c r="N22" s="286">
        <v>15</v>
      </c>
      <c r="O22" s="286">
        <v>5</v>
      </c>
      <c r="P22" s="322">
        <v>18</v>
      </c>
      <c r="Q22" s="323">
        <f t="shared" si="5"/>
        <v>0</v>
      </c>
      <c r="R22" s="323">
        <f t="shared" si="6"/>
        <v>60317.275000000001</v>
      </c>
      <c r="S22" s="323">
        <f t="shared" si="7"/>
        <v>20105.758333333331</v>
      </c>
      <c r="T22" s="324">
        <f t="shared" si="8"/>
        <v>20105.758333333331</v>
      </c>
      <c r="U22" s="324">
        <v>2360</v>
      </c>
      <c r="V22" s="326"/>
      <c r="W22" s="332"/>
      <c r="X22" s="330"/>
      <c r="Y22" s="330">
        <v>15</v>
      </c>
      <c r="Z22" s="330"/>
      <c r="AA22" s="330">
        <v>3</v>
      </c>
      <c r="AB22" s="330"/>
      <c r="AC22" s="326">
        <f t="shared" si="11"/>
        <v>0</v>
      </c>
      <c r="AD22" s="330"/>
      <c r="AE22" s="326">
        <f t="shared" si="1"/>
        <v>1474.75</v>
      </c>
      <c r="AF22" s="330"/>
      <c r="AG22" s="326">
        <f t="shared" si="2"/>
        <v>294.95</v>
      </c>
      <c r="AH22" s="330"/>
      <c r="AI22" s="326">
        <v>0</v>
      </c>
      <c r="AJ22" s="330"/>
      <c r="AK22" s="326"/>
      <c r="AL22" s="330"/>
      <c r="AM22" s="330">
        <v>2655</v>
      </c>
      <c r="AN22" s="330"/>
      <c r="AO22" s="324">
        <f t="shared" si="9"/>
        <v>10052.879166666666</v>
      </c>
      <c r="AP22" s="330"/>
      <c r="AQ22" s="330">
        <v>3539</v>
      </c>
      <c r="AR22" s="324">
        <f t="shared" si="10"/>
        <v>120905.37083333332</v>
      </c>
      <c r="AS22" s="327">
        <v>0.3</v>
      </c>
      <c r="AT22" s="327">
        <v>0.35</v>
      </c>
      <c r="AU22" s="328">
        <v>0.4</v>
      </c>
      <c r="AV22" s="328"/>
    </row>
    <row r="23" spans="1:48" s="185" customFormat="1">
      <c r="A23" s="192">
        <v>10</v>
      </c>
      <c r="B23" s="192" t="s">
        <v>171</v>
      </c>
      <c r="C23" s="192" t="s">
        <v>39</v>
      </c>
      <c r="D23" s="193" t="s">
        <v>114</v>
      </c>
      <c r="E23" s="320"/>
      <c r="F23" s="198">
        <f t="shared" si="3"/>
        <v>0.66666666666666663</v>
      </c>
      <c r="G23" s="192" t="s">
        <v>214</v>
      </c>
      <c r="H23" s="192" t="s">
        <v>53</v>
      </c>
      <c r="I23" s="330">
        <v>17697</v>
      </c>
      <c r="J23" s="322">
        <v>3.72</v>
      </c>
      <c r="K23" s="321">
        <v>18</v>
      </c>
      <c r="L23" s="324">
        <f t="shared" si="4"/>
        <v>65832.84</v>
      </c>
      <c r="M23" s="286">
        <v>12</v>
      </c>
      <c r="N23" s="286"/>
      <c r="O23" s="286"/>
      <c r="P23" s="322">
        <v>12</v>
      </c>
      <c r="Q23" s="323">
        <f t="shared" si="5"/>
        <v>43888.56</v>
      </c>
      <c r="R23" s="323">
        <f t="shared" si="6"/>
        <v>0</v>
      </c>
      <c r="S23" s="323">
        <f t="shared" si="7"/>
        <v>0</v>
      </c>
      <c r="T23" s="324">
        <f t="shared" si="8"/>
        <v>10972.14</v>
      </c>
      <c r="U23" s="324"/>
      <c r="V23" s="330"/>
      <c r="W23" s="332"/>
      <c r="X23" s="330"/>
      <c r="Y23" s="330"/>
      <c r="Z23" s="330"/>
      <c r="AA23" s="330"/>
      <c r="AB23" s="330"/>
      <c r="AC23" s="326">
        <f t="shared" si="11"/>
        <v>0</v>
      </c>
      <c r="AD23" s="330"/>
      <c r="AE23" s="326">
        <f t="shared" si="1"/>
        <v>0</v>
      </c>
      <c r="AF23" s="330"/>
      <c r="AG23" s="326">
        <f t="shared" si="2"/>
        <v>0</v>
      </c>
      <c r="AH23" s="330"/>
      <c r="AI23" s="326">
        <v>0</v>
      </c>
      <c r="AJ23" s="330"/>
      <c r="AK23" s="330"/>
      <c r="AL23" s="330"/>
      <c r="AM23" s="330"/>
      <c r="AN23" s="330"/>
      <c r="AO23" s="324">
        <f t="shared" si="9"/>
        <v>5486.07</v>
      </c>
      <c r="AQ23" s="330"/>
      <c r="AR23" s="324">
        <f t="shared" si="10"/>
        <v>60346.77</v>
      </c>
      <c r="AS23" s="327">
        <v>0.3</v>
      </c>
      <c r="AT23" s="327">
        <v>0.35</v>
      </c>
      <c r="AU23" s="328">
        <v>0.4</v>
      </c>
      <c r="AV23" s="328"/>
    </row>
    <row r="24" spans="1:48" s="185" customFormat="1">
      <c r="A24" s="192">
        <v>10</v>
      </c>
      <c r="B24" s="192" t="s">
        <v>14</v>
      </c>
      <c r="C24" s="192" t="s">
        <v>172</v>
      </c>
      <c r="D24" s="193" t="s">
        <v>121</v>
      </c>
      <c r="E24" s="320"/>
      <c r="F24" s="198">
        <f t="shared" si="3"/>
        <v>0.44444444444444442</v>
      </c>
      <c r="G24" s="192" t="s">
        <v>215</v>
      </c>
      <c r="H24" s="192" t="s">
        <v>53</v>
      </c>
      <c r="I24" s="330">
        <v>17697</v>
      </c>
      <c r="J24" s="322">
        <v>2.83</v>
      </c>
      <c r="K24" s="321">
        <v>18</v>
      </c>
      <c r="L24" s="324">
        <f t="shared" si="4"/>
        <v>50082.51</v>
      </c>
      <c r="M24" s="286"/>
      <c r="N24" s="286">
        <v>7</v>
      </c>
      <c r="O24" s="286">
        <v>1</v>
      </c>
      <c r="P24" s="322">
        <v>7</v>
      </c>
      <c r="Q24" s="323">
        <f t="shared" si="5"/>
        <v>0</v>
      </c>
      <c r="R24" s="323">
        <f t="shared" si="6"/>
        <v>19476.531666666666</v>
      </c>
      <c r="S24" s="323">
        <f t="shared" si="7"/>
        <v>2782.3616666666667</v>
      </c>
      <c r="T24" s="324">
        <f t="shared" si="8"/>
        <v>5564.7233333333334</v>
      </c>
      <c r="U24" s="324"/>
      <c r="V24" s="330"/>
      <c r="W24" s="332"/>
      <c r="X24" s="330"/>
      <c r="Y24" s="330"/>
      <c r="Z24" s="330"/>
      <c r="AA24" s="330"/>
      <c r="AB24" s="330"/>
      <c r="AC24" s="326">
        <f t="shared" si="11"/>
        <v>0</v>
      </c>
      <c r="AD24" s="330"/>
      <c r="AE24" s="326">
        <f t="shared" si="1"/>
        <v>0</v>
      </c>
      <c r="AF24" s="330"/>
      <c r="AG24" s="326">
        <f t="shared" si="2"/>
        <v>0</v>
      </c>
      <c r="AH24" s="330"/>
      <c r="AI24" s="326">
        <v>0</v>
      </c>
      <c r="AJ24" s="330"/>
      <c r="AK24" s="330"/>
      <c r="AL24" s="330"/>
      <c r="AM24" s="330"/>
      <c r="AN24" s="330"/>
      <c r="AO24" s="324">
        <f t="shared" si="9"/>
        <v>2782.3616666666667</v>
      </c>
      <c r="AP24" s="330">
        <v>3539</v>
      </c>
      <c r="AQ24" s="330"/>
      <c r="AR24" s="324">
        <f t="shared" si="10"/>
        <v>34144.978333333333</v>
      </c>
      <c r="AS24" s="327">
        <v>0.3</v>
      </c>
      <c r="AT24" s="327">
        <v>0.35</v>
      </c>
      <c r="AU24" s="328">
        <v>0.4</v>
      </c>
      <c r="AV24" s="328"/>
    </row>
    <row r="25" spans="1:48" s="185" customFormat="1" ht="12.75" customHeight="1">
      <c r="A25" s="192">
        <v>11</v>
      </c>
      <c r="B25" s="192" t="s">
        <v>42</v>
      </c>
      <c r="C25" s="192" t="s">
        <v>39</v>
      </c>
      <c r="D25" s="193" t="s">
        <v>115</v>
      </c>
      <c r="E25" s="320"/>
      <c r="F25" s="198">
        <f t="shared" si="3"/>
        <v>1.5555555555555556</v>
      </c>
      <c r="G25" s="192" t="s">
        <v>216</v>
      </c>
      <c r="H25" s="194" t="s">
        <v>205</v>
      </c>
      <c r="I25" s="330">
        <v>17697</v>
      </c>
      <c r="J25" s="322">
        <v>4.0599999999999996</v>
      </c>
      <c r="K25" s="321">
        <v>18</v>
      </c>
      <c r="L25" s="324">
        <f t="shared" si="4"/>
        <v>71849.819999999992</v>
      </c>
      <c r="M25" s="286"/>
      <c r="N25" s="286">
        <v>20</v>
      </c>
      <c r="O25" s="286">
        <v>8</v>
      </c>
      <c r="P25" s="322">
        <v>24</v>
      </c>
      <c r="Q25" s="323">
        <f t="shared" si="5"/>
        <v>0</v>
      </c>
      <c r="R25" s="323">
        <f t="shared" si="6"/>
        <v>79833.133333333331</v>
      </c>
      <c r="S25" s="323">
        <f t="shared" si="7"/>
        <v>31933.25333333333</v>
      </c>
      <c r="T25" s="324">
        <f t="shared" si="8"/>
        <v>27941.596666666665</v>
      </c>
      <c r="U25" s="324"/>
      <c r="V25" s="326"/>
      <c r="W25" s="332"/>
      <c r="X25" s="330"/>
      <c r="Y25" s="330">
        <v>20</v>
      </c>
      <c r="Z25" s="330"/>
      <c r="AA25" s="330">
        <v>8</v>
      </c>
      <c r="AB25" s="330"/>
      <c r="AC25" s="326">
        <f t="shared" si="11"/>
        <v>0</v>
      </c>
      <c r="AD25" s="326"/>
      <c r="AE25" s="326">
        <f t="shared" si="1"/>
        <v>1966.3333333333333</v>
      </c>
      <c r="AF25" s="326"/>
      <c r="AG25" s="326">
        <f t="shared" si="2"/>
        <v>786.5333333333333</v>
      </c>
      <c r="AH25" s="330"/>
      <c r="AI25" s="326"/>
      <c r="AJ25" s="330"/>
      <c r="AK25" s="326">
        <v>2655</v>
      </c>
      <c r="AL25" s="330"/>
      <c r="AM25" s="326"/>
      <c r="AN25" s="330"/>
      <c r="AO25" s="324">
        <f t="shared" si="9"/>
        <v>13970.798333333334</v>
      </c>
      <c r="AP25" s="330"/>
      <c r="AQ25" s="330"/>
      <c r="AR25" s="324">
        <f t="shared" si="10"/>
        <v>159086.64833333335</v>
      </c>
      <c r="AS25" s="327">
        <v>0.3</v>
      </c>
      <c r="AT25" s="327">
        <v>0.35</v>
      </c>
      <c r="AU25" s="328">
        <v>0.4</v>
      </c>
      <c r="AV25" s="328"/>
    </row>
    <row r="26" spans="1:48" s="185" customFormat="1">
      <c r="A26" s="192">
        <v>12</v>
      </c>
      <c r="B26" s="192" t="s">
        <v>62</v>
      </c>
      <c r="C26" s="192" t="s">
        <v>39</v>
      </c>
      <c r="D26" s="193" t="s">
        <v>113</v>
      </c>
      <c r="E26" s="320"/>
      <c r="F26" s="198">
        <f t="shared" si="3"/>
        <v>1.6111111111111112</v>
      </c>
      <c r="G26" s="192" t="s">
        <v>217</v>
      </c>
      <c r="H26" s="194" t="s">
        <v>178</v>
      </c>
      <c r="I26" s="330">
        <v>17697</v>
      </c>
      <c r="J26" s="322">
        <v>4.16</v>
      </c>
      <c r="K26" s="321">
        <v>18</v>
      </c>
      <c r="L26" s="324">
        <f t="shared" si="4"/>
        <v>73619.520000000004</v>
      </c>
      <c r="M26" s="286">
        <v>8</v>
      </c>
      <c r="N26" s="286">
        <v>15</v>
      </c>
      <c r="O26" s="286">
        <v>6</v>
      </c>
      <c r="P26" s="322">
        <v>25</v>
      </c>
      <c r="Q26" s="323">
        <f t="shared" si="5"/>
        <v>32719.786666666667</v>
      </c>
      <c r="R26" s="323">
        <f t="shared" si="6"/>
        <v>61349.599999999999</v>
      </c>
      <c r="S26" s="323">
        <f t="shared" si="7"/>
        <v>24539.84</v>
      </c>
      <c r="T26" s="324">
        <f t="shared" si="8"/>
        <v>29652.306666666667</v>
      </c>
      <c r="U26" s="324">
        <v>2360</v>
      </c>
      <c r="V26" s="326"/>
      <c r="W26" s="332">
        <v>8</v>
      </c>
      <c r="X26" s="330"/>
      <c r="Y26" s="330">
        <v>15</v>
      </c>
      <c r="Z26" s="330"/>
      <c r="AA26" s="330">
        <v>6</v>
      </c>
      <c r="AB26" s="330"/>
      <c r="AC26" s="326">
        <f t="shared" si="11"/>
        <v>786.5333333333333</v>
      </c>
      <c r="AD26" s="330"/>
      <c r="AE26" s="326">
        <f t="shared" si="1"/>
        <v>1474.75</v>
      </c>
      <c r="AF26" s="330"/>
      <c r="AG26" s="326">
        <f t="shared" si="2"/>
        <v>589.9</v>
      </c>
      <c r="AH26" s="330"/>
      <c r="AI26" s="326"/>
      <c r="AJ26" s="330"/>
      <c r="AK26" s="326"/>
      <c r="AL26" s="330"/>
      <c r="AM26" s="326"/>
      <c r="AN26" s="330"/>
      <c r="AO26" s="324">
        <f t="shared" si="9"/>
        <v>14826.153333333334</v>
      </c>
      <c r="AP26" s="330"/>
      <c r="AQ26" s="330">
        <v>3539</v>
      </c>
      <c r="AR26" s="324">
        <f t="shared" si="10"/>
        <v>171837.86999999997</v>
      </c>
      <c r="AS26" s="327">
        <v>0.3</v>
      </c>
      <c r="AT26" s="327">
        <v>0.35</v>
      </c>
      <c r="AU26" s="328">
        <v>0.4</v>
      </c>
      <c r="AV26" s="328"/>
    </row>
    <row r="27" spans="1:48" s="185" customFormat="1">
      <c r="A27" s="192">
        <v>13</v>
      </c>
      <c r="B27" s="192" t="s">
        <v>66</v>
      </c>
      <c r="C27" s="192" t="s">
        <v>39</v>
      </c>
      <c r="D27" s="193" t="s">
        <v>115</v>
      </c>
      <c r="E27" s="320"/>
      <c r="F27" s="198">
        <f t="shared" si="3"/>
        <v>1</v>
      </c>
      <c r="G27" s="192" t="s">
        <v>277</v>
      </c>
      <c r="H27" s="192" t="s">
        <v>48</v>
      </c>
      <c r="I27" s="330">
        <v>17697</v>
      </c>
      <c r="J27" s="322">
        <v>3.92</v>
      </c>
      <c r="K27" s="321">
        <v>18</v>
      </c>
      <c r="L27" s="324">
        <f t="shared" si="4"/>
        <v>69372.240000000005</v>
      </c>
      <c r="M27" s="286">
        <v>17</v>
      </c>
      <c r="N27" s="286">
        <v>1</v>
      </c>
      <c r="O27" s="286"/>
      <c r="P27" s="322">
        <v>18</v>
      </c>
      <c r="Q27" s="323">
        <f t="shared" si="5"/>
        <v>65518.226666666676</v>
      </c>
      <c r="R27" s="323">
        <f t="shared" si="6"/>
        <v>3854.0133333333338</v>
      </c>
      <c r="S27" s="323">
        <f t="shared" si="7"/>
        <v>0</v>
      </c>
      <c r="T27" s="324">
        <f t="shared" si="8"/>
        <v>17343.060000000001</v>
      </c>
      <c r="U27" s="324"/>
      <c r="V27" s="326"/>
      <c r="W27" s="332">
        <v>18</v>
      </c>
      <c r="X27" s="330"/>
      <c r="Y27" s="330"/>
      <c r="Z27" s="330"/>
      <c r="AA27" s="330"/>
      <c r="AB27" s="330"/>
      <c r="AC27" s="326">
        <f t="shared" si="11"/>
        <v>1769.6999999999998</v>
      </c>
      <c r="AD27" s="330"/>
      <c r="AE27" s="326">
        <f t="shared" si="1"/>
        <v>0</v>
      </c>
      <c r="AF27" s="330"/>
      <c r="AG27" s="326">
        <f t="shared" si="2"/>
        <v>0</v>
      </c>
      <c r="AH27" s="330"/>
      <c r="AI27" s="330">
        <v>2212</v>
      </c>
      <c r="AJ27" s="330"/>
      <c r="AK27" s="326"/>
      <c r="AL27" s="330"/>
      <c r="AM27" s="330"/>
      <c r="AN27" s="330"/>
      <c r="AO27" s="324">
        <f t="shared" si="9"/>
        <v>8671.5300000000025</v>
      </c>
      <c r="AP27" s="330"/>
      <c r="AQ27" s="330"/>
      <c r="AR27" s="324">
        <f t="shared" si="10"/>
        <v>99368.53</v>
      </c>
      <c r="AS27" s="327">
        <v>0.3</v>
      </c>
      <c r="AT27" s="327">
        <v>0.35</v>
      </c>
      <c r="AU27" s="328">
        <v>0.4</v>
      </c>
      <c r="AV27" s="328"/>
    </row>
    <row r="28" spans="1:48" s="185" customFormat="1">
      <c r="A28" s="192">
        <v>14</v>
      </c>
      <c r="B28" s="192" t="s">
        <v>218</v>
      </c>
      <c r="C28" s="192" t="s">
        <v>39</v>
      </c>
      <c r="D28" s="193" t="s">
        <v>112</v>
      </c>
      <c r="E28" s="320"/>
      <c r="F28" s="198">
        <f t="shared" si="3"/>
        <v>1.0555555555555556</v>
      </c>
      <c r="G28" s="192" t="s">
        <v>221</v>
      </c>
      <c r="H28" s="192" t="s">
        <v>39</v>
      </c>
      <c r="I28" s="330">
        <v>17697</v>
      </c>
      <c r="J28" s="322">
        <v>4.63</v>
      </c>
      <c r="K28" s="321">
        <v>18</v>
      </c>
      <c r="L28" s="324">
        <f t="shared" si="4"/>
        <v>81937.11</v>
      </c>
      <c r="M28" s="286">
        <v>19</v>
      </c>
      <c r="N28" s="286"/>
      <c r="O28" s="286"/>
      <c r="P28" s="322">
        <v>19</v>
      </c>
      <c r="Q28" s="323">
        <f t="shared" si="5"/>
        <v>86489.171666666662</v>
      </c>
      <c r="R28" s="323">
        <f t="shared" si="6"/>
        <v>0</v>
      </c>
      <c r="S28" s="323">
        <f t="shared" si="7"/>
        <v>0</v>
      </c>
      <c r="T28" s="324">
        <f t="shared" si="8"/>
        <v>21622.292916666665</v>
      </c>
      <c r="U28" s="324"/>
      <c r="V28" s="326">
        <f>(Q28+R28+S28)*0.3</f>
        <v>25946.751499999998</v>
      </c>
      <c r="W28" s="330">
        <v>18</v>
      </c>
      <c r="X28" s="330"/>
      <c r="Y28" s="330"/>
      <c r="Z28" s="330"/>
      <c r="AA28" s="330"/>
      <c r="AB28" s="330"/>
      <c r="AC28" s="326">
        <f t="shared" si="11"/>
        <v>1769.6999999999998</v>
      </c>
      <c r="AD28" s="330"/>
      <c r="AE28" s="326">
        <f t="shared" si="1"/>
        <v>0</v>
      </c>
      <c r="AF28" s="330"/>
      <c r="AG28" s="326">
        <f t="shared" si="2"/>
        <v>0</v>
      </c>
      <c r="AH28" s="330"/>
      <c r="AI28" s="330">
        <v>2212</v>
      </c>
      <c r="AJ28" s="330"/>
      <c r="AK28" s="330"/>
      <c r="AL28" s="330"/>
      <c r="AM28" s="330"/>
      <c r="AN28" s="330"/>
      <c r="AO28" s="324">
        <f t="shared" si="9"/>
        <v>10811.146458333333</v>
      </c>
      <c r="AP28" s="330"/>
      <c r="AQ28" s="330"/>
      <c r="AR28" s="324">
        <f t="shared" si="10"/>
        <v>148851.06254166664</v>
      </c>
      <c r="AS28" s="327">
        <v>0.3</v>
      </c>
      <c r="AT28" s="327">
        <v>0.35</v>
      </c>
      <c r="AU28" s="328">
        <v>0.4</v>
      </c>
      <c r="AV28" s="328"/>
    </row>
    <row r="29" spans="1:48" s="185" customFormat="1">
      <c r="A29" s="192">
        <v>15</v>
      </c>
      <c r="B29" s="192" t="s">
        <v>219</v>
      </c>
      <c r="C29" s="192" t="s">
        <v>59</v>
      </c>
      <c r="D29" s="193" t="s">
        <v>121</v>
      </c>
      <c r="E29" s="320"/>
      <c r="F29" s="198">
        <f t="shared" si="3"/>
        <v>1</v>
      </c>
      <c r="G29" s="192" t="s">
        <v>220</v>
      </c>
      <c r="H29" s="192" t="s">
        <v>53</v>
      </c>
      <c r="I29" s="330">
        <v>17697</v>
      </c>
      <c r="J29" s="322">
        <v>2.48</v>
      </c>
      <c r="K29" s="321">
        <v>18</v>
      </c>
      <c r="L29" s="324">
        <f t="shared" si="4"/>
        <v>43888.56</v>
      </c>
      <c r="M29" s="286">
        <v>18</v>
      </c>
      <c r="N29" s="286">
        <v>0</v>
      </c>
      <c r="O29" s="286">
        <v>0</v>
      </c>
      <c r="P29" s="322">
        <v>18</v>
      </c>
      <c r="Q29" s="323">
        <f t="shared" si="5"/>
        <v>43888.56</v>
      </c>
      <c r="R29" s="323">
        <f t="shared" si="6"/>
        <v>0</v>
      </c>
      <c r="S29" s="323">
        <f t="shared" si="7"/>
        <v>0</v>
      </c>
      <c r="T29" s="324">
        <f t="shared" si="8"/>
        <v>10972.14</v>
      </c>
      <c r="U29" s="324"/>
      <c r="V29" s="326"/>
      <c r="W29" s="330">
        <v>18</v>
      </c>
      <c r="X29" s="330"/>
      <c r="Y29" s="330"/>
      <c r="Z29" s="330"/>
      <c r="AA29" s="330"/>
      <c r="AB29" s="330"/>
      <c r="AC29" s="326">
        <f t="shared" si="11"/>
        <v>1769.6999999999998</v>
      </c>
      <c r="AD29" s="330"/>
      <c r="AE29" s="326">
        <f t="shared" si="1"/>
        <v>0</v>
      </c>
      <c r="AF29" s="330"/>
      <c r="AG29" s="326">
        <f t="shared" si="2"/>
        <v>0</v>
      </c>
      <c r="AH29" s="330"/>
      <c r="AI29" s="330">
        <v>2212</v>
      </c>
      <c r="AJ29" s="330"/>
      <c r="AK29" s="330"/>
      <c r="AL29" s="330"/>
      <c r="AM29" s="330"/>
      <c r="AN29" s="330"/>
      <c r="AO29" s="324">
        <f t="shared" si="9"/>
        <v>5486.07</v>
      </c>
      <c r="AP29" s="330"/>
      <c r="AQ29" s="330"/>
      <c r="AR29" s="324">
        <f t="shared" si="10"/>
        <v>64328.469999999994</v>
      </c>
      <c r="AS29" s="327">
        <v>0.3</v>
      </c>
      <c r="AT29" s="327">
        <v>0.35</v>
      </c>
      <c r="AU29" s="328">
        <v>0.4</v>
      </c>
      <c r="AV29" s="328"/>
    </row>
    <row r="30" spans="1:48" s="185" customFormat="1">
      <c r="A30" s="192">
        <v>16</v>
      </c>
      <c r="B30" s="192" t="s">
        <v>161</v>
      </c>
      <c r="C30" s="192" t="s">
        <v>39</v>
      </c>
      <c r="D30" s="193" t="s">
        <v>113</v>
      </c>
      <c r="E30" s="320"/>
      <c r="F30" s="198">
        <f t="shared" si="3"/>
        <v>1.0555555555555556</v>
      </c>
      <c r="G30" s="192" t="s">
        <v>222</v>
      </c>
      <c r="H30" s="192" t="s">
        <v>47</v>
      </c>
      <c r="I30" s="330">
        <v>17697</v>
      </c>
      <c r="J30" s="322">
        <v>4.3</v>
      </c>
      <c r="K30" s="321">
        <v>18</v>
      </c>
      <c r="L30" s="324">
        <f t="shared" si="4"/>
        <v>76097.099999999991</v>
      </c>
      <c r="M30" s="286">
        <v>19</v>
      </c>
      <c r="N30" s="286">
        <v>0</v>
      </c>
      <c r="O30" s="286">
        <v>0</v>
      </c>
      <c r="P30" s="322">
        <v>19</v>
      </c>
      <c r="Q30" s="323">
        <f t="shared" si="5"/>
        <v>80324.716666666645</v>
      </c>
      <c r="R30" s="323">
        <f t="shared" si="6"/>
        <v>0</v>
      </c>
      <c r="S30" s="323">
        <f t="shared" si="7"/>
        <v>0</v>
      </c>
      <c r="T30" s="324">
        <f t="shared" si="8"/>
        <v>20081.179166666661</v>
      </c>
      <c r="U30" s="324"/>
      <c r="V30" s="326"/>
      <c r="W30" s="332">
        <v>18</v>
      </c>
      <c r="X30" s="330"/>
      <c r="Y30" s="330">
        <v>0</v>
      </c>
      <c r="Z30" s="330"/>
      <c r="AA30" s="330">
        <v>0</v>
      </c>
      <c r="AB30" s="330"/>
      <c r="AC30" s="326">
        <f t="shared" si="11"/>
        <v>1769.6999999999998</v>
      </c>
      <c r="AD30" s="330"/>
      <c r="AE30" s="326">
        <f t="shared" si="1"/>
        <v>0</v>
      </c>
      <c r="AF30" s="330"/>
      <c r="AG30" s="326">
        <f t="shared" si="2"/>
        <v>0</v>
      </c>
      <c r="AH30" s="330"/>
      <c r="AI30" s="330">
        <v>2212</v>
      </c>
      <c r="AJ30" s="330"/>
      <c r="AK30" s="326"/>
      <c r="AL30" s="330"/>
      <c r="AM30" s="330"/>
      <c r="AN30" s="330"/>
      <c r="AO30" s="324">
        <f t="shared" si="9"/>
        <v>10040.589583333332</v>
      </c>
      <c r="AP30" s="330"/>
      <c r="AQ30" s="330"/>
      <c r="AR30" s="324">
        <f t="shared" si="10"/>
        <v>114428.18541666665</v>
      </c>
      <c r="AS30" s="327">
        <v>0.3</v>
      </c>
      <c r="AT30" s="327">
        <v>0.35</v>
      </c>
      <c r="AU30" s="328">
        <v>0.4</v>
      </c>
      <c r="AV30" s="328"/>
    </row>
    <row r="31" spans="1:48" s="185" customFormat="1" ht="11.25" customHeight="1">
      <c r="A31" s="192">
        <v>17</v>
      </c>
      <c r="B31" s="192" t="s">
        <v>68</v>
      </c>
      <c r="C31" s="192" t="s">
        <v>39</v>
      </c>
      <c r="D31" s="193" t="s">
        <v>113</v>
      </c>
      <c r="E31" s="320"/>
      <c r="F31" s="198">
        <f t="shared" si="3"/>
        <v>1</v>
      </c>
      <c r="G31" s="192" t="s">
        <v>223</v>
      </c>
      <c r="H31" s="194" t="s">
        <v>178</v>
      </c>
      <c r="I31" s="330">
        <v>17697</v>
      </c>
      <c r="J31" s="322">
        <v>4.3</v>
      </c>
      <c r="K31" s="321">
        <v>18</v>
      </c>
      <c r="L31" s="324">
        <f t="shared" si="4"/>
        <v>76097.099999999991</v>
      </c>
      <c r="M31" s="286"/>
      <c r="N31" s="286">
        <v>18</v>
      </c>
      <c r="O31" s="286">
        <v>0</v>
      </c>
      <c r="P31" s="322">
        <v>18</v>
      </c>
      <c r="Q31" s="323">
        <f t="shared" si="5"/>
        <v>0</v>
      </c>
      <c r="R31" s="323">
        <f t="shared" si="6"/>
        <v>76097.099999999991</v>
      </c>
      <c r="S31" s="323">
        <f t="shared" si="7"/>
        <v>0</v>
      </c>
      <c r="T31" s="324">
        <f t="shared" si="8"/>
        <v>19024.274999999998</v>
      </c>
      <c r="U31" s="324">
        <v>1966</v>
      </c>
      <c r="V31" s="326">
        <f>(Q31+R31+S31)*0.7</f>
        <v>53267.969999999994</v>
      </c>
      <c r="W31" s="332"/>
      <c r="X31" s="330"/>
      <c r="Y31" s="330">
        <v>15</v>
      </c>
      <c r="Z31" s="330"/>
      <c r="AA31" s="330"/>
      <c r="AB31" s="330"/>
      <c r="AC31" s="326">
        <f t="shared" si="11"/>
        <v>0</v>
      </c>
      <c r="AD31" s="330"/>
      <c r="AE31" s="326">
        <f t="shared" si="1"/>
        <v>1474.75</v>
      </c>
      <c r="AF31" s="330"/>
      <c r="AG31" s="326">
        <f t="shared" si="2"/>
        <v>0</v>
      </c>
      <c r="AH31" s="330"/>
      <c r="AI31" s="330"/>
      <c r="AJ31" s="330"/>
      <c r="AK31" s="326">
        <v>2655</v>
      </c>
      <c r="AL31" s="330"/>
      <c r="AM31" s="330"/>
      <c r="AN31" s="330"/>
      <c r="AO31" s="324">
        <f t="shared" si="9"/>
        <v>9512.1374999999989</v>
      </c>
      <c r="AP31" s="330"/>
      <c r="AQ31" s="330">
        <v>3539</v>
      </c>
      <c r="AR31" s="324">
        <f t="shared" si="10"/>
        <v>167536.23249999998</v>
      </c>
      <c r="AS31" s="327">
        <v>0.3</v>
      </c>
      <c r="AT31" s="327">
        <v>0.35</v>
      </c>
      <c r="AU31" s="328">
        <v>0.4</v>
      </c>
      <c r="AV31" s="328"/>
    </row>
    <row r="32" spans="1:48" s="185" customFormat="1">
      <c r="A32" s="192">
        <v>18</v>
      </c>
      <c r="B32" s="192" t="s">
        <v>70</v>
      </c>
      <c r="C32" s="192" t="s">
        <v>39</v>
      </c>
      <c r="D32" s="193" t="s">
        <v>115</v>
      </c>
      <c r="E32" s="320"/>
      <c r="F32" s="198">
        <f t="shared" si="3"/>
        <v>1</v>
      </c>
      <c r="G32" s="192" t="s">
        <v>216</v>
      </c>
      <c r="H32" s="192" t="s">
        <v>48</v>
      </c>
      <c r="I32" s="330">
        <v>17697</v>
      </c>
      <c r="J32" s="322">
        <v>4.0599999999999996</v>
      </c>
      <c r="K32" s="321">
        <v>18</v>
      </c>
      <c r="L32" s="324">
        <f t="shared" si="4"/>
        <v>71849.819999999992</v>
      </c>
      <c r="M32" s="286"/>
      <c r="N32" s="286">
        <v>12</v>
      </c>
      <c r="O32" s="286">
        <v>6</v>
      </c>
      <c r="P32" s="322">
        <v>15</v>
      </c>
      <c r="Q32" s="323">
        <f t="shared" si="5"/>
        <v>0</v>
      </c>
      <c r="R32" s="323">
        <f t="shared" si="6"/>
        <v>47899.88</v>
      </c>
      <c r="S32" s="323">
        <f t="shared" si="7"/>
        <v>23949.94</v>
      </c>
      <c r="T32" s="324">
        <f t="shared" si="8"/>
        <v>17962.454999999998</v>
      </c>
      <c r="U32" s="324">
        <v>1966</v>
      </c>
      <c r="V32" s="326"/>
      <c r="W32" s="332"/>
      <c r="X32" s="330"/>
      <c r="Y32" s="330"/>
      <c r="Z32" s="330"/>
      <c r="AA32" s="330"/>
      <c r="AB32" s="330"/>
      <c r="AC32" s="326">
        <f t="shared" si="11"/>
        <v>0</v>
      </c>
      <c r="AD32" s="330"/>
      <c r="AE32" s="326">
        <f t="shared" si="1"/>
        <v>0</v>
      </c>
      <c r="AF32" s="330"/>
      <c r="AG32" s="326">
        <f t="shared" si="2"/>
        <v>0</v>
      </c>
      <c r="AH32" s="330"/>
      <c r="AI32" s="326"/>
      <c r="AJ32" s="330"/>
      <c r="AK32" s="326"/>
      <c r="AL32" s="330"/>
      <c r="AM32" s="330"/>
      <c r="AN32" s="330"/>
      <c r="AO32" s="324">
        <f t="shared" si="9"/>
        <v>8981.2274999999991</v>
      </c>
      <c r="AP32" s="330"/>
      <c r="AQ32" s="330"/>
      <c r="AR32" s="324">
        <f t="shared" si="10"/>
        <v>100759.50249999999</v>
      </c>
      <c r="AS32" s="327">
        <v>0.3</v>
      </c>
      <c r="AT32" s="327">
        <v>0.35</v>
      </c>
      <c r="AU32" s="328">
        <v>0.4</v>
      </c>
      <c r="AV32" s="328"/>
    </row>
    <row r="33" spans="1:48" s="185" customFormat="1" ht="9.75" customHeight="1">
      <c r="A33" s="192">
        <v>19</v>
      </c>
      <c r="B33" s="192" t="s">
        <v>72</v>
      </c>
      <c r="C33" s="192" t="s">
        <v>39</v>
      </c>
      <c r="D33" s="193" t="s">
        <v>113</v>
      </c>
      <c r="E33" s="320"/>
      <c r="F33" s="198">
        <f t="shared" si="3"/>
        <v>1.1111111111111112</v>
      </c>
      <c r="G33" s="192" t="s">
        <v>224</v>
      </c>
      <c r="H33" s="194" t="s">
        <v>178</v>
      </c>
      <c r="I33" s="330">
        <v>17697</v>
      </c>
      <c r="J33" s="322">
        <v>4.2300000000000004</v>
      </c>
      <c r="K33" s="321">
        <v>18</v>
      </c>
      <c r="L33" s="324">
        <f t="shared" si="4"/>
        <v>74858.310000000012</v>
      </c>
      <c r="M33" s="286"/>
      <c r="N33" s="286">
        <v>15</v>
      </c>
      <c r="O33" s="286">
        <v>5</v>
      </c>
      <c r="P33" s="322">
        <v>17</v>
      </c>
      <c r="Q33" s="323">
        <f t="shared" si="5"/>
        <v>0</v>
      </c>
      <c r="R33" s="323">
        <f t="shared" si="6"/>
        <v>62381.925000000017</v>
      </c>
      <c r="S33" s="323">
        <f t="shared" si="7"/>
        <v>20793.975000000006</v>
      </c>
      <c r="T33" s="324">
        <f t="shared" si="8"/>
        <v>20793.975000000006</v>
      </c>
      <c r="U33" s="324"/>
      <c r="V33" s="326"/>
      <c r="W33" s="330"/>
      <c r="X33" s="330"/>
      <c r="Y33" s="330">
        <v>15</v>
      </c>
      <c r="Z33" s="330"/>
      <c r="AA33" s="330">
        <v>5</v>
      </c>
      <c r="AB33" s="330"/>
      <c r="AC33" s="326">
        <f t="shared" si="11"/>
        <v>0</v>
      </c>
      <c r="AD33" s="330"/>
      <c r="AE33" s="326">
        <f t="shared" si="1"/>
        <v>1474.75</v>
      </c>
      <c r="AF33" s="330"/>
      <c r="AG33" s="326">
        <f t="shared" si="2"/>
        <v>491.58333333333331</v>
      </c>
      <c r="AH33" s="330"/>
      <c r="AI33" s="330"/>
      <c r="AJ33" s="330"/>
      <c r="AK33" s="330">
        <v>2655</v>
      </c>
      <c r="AL33" s="330"/>
      <c r="AM33" s="330"/>
      <c r="AN33" s="330"/>
      <c r="AO33" s="324">
        <f t="shared" si="9"/>
        <v>10396.987500000003</v>
      </c>
      <c r="AP33" s="330"/>
      <c r="AQ33" s="330">
        <v>3539</v>
      </c>
      <c r="AR33" s="324">
        <f t="shared" si="10"/>
        <v>122527.19583333336</v>
      </c>
      <c r="AS33" s="327">
        <v>0.3</v>
      </c>
      <c r="AT33" s="327">
        <v>0.35</v>
      </c>
      <c r="AU33" s="328">
        <v>0.4</v>
      </c>
      <c r="AV33" s="328"/>
    </row>
    <row r="34" spans="1:48" s="185" customFormat="1">
      <c r="A34" s="192">
        <v>20</v>
      </c>
      <c r="B34" s="192" t="s">
        <v>68</v>
      </c>
      <c r="C34" s="192" t="s">
        <v>39</v>
      </c>
      <c r="D34" s="193" t="s">
        <v>113</v>
      </c>
      <c r="E34" s="320"/>
      <c r="F34" s="198">
        <f t="shared" si="3"/>
        <v>1.0555555555555556</v>
      </c>
      <c r="G34" s="192" t="s">
        <v>213</v>
      </c>
      <c r="H34" s="192" t="s">
        <v>47</v>
      </c>
      <c r="I34" s="330">
        <v>17697</v>
      </c>
      <c r="J34" s="322">
        <v>4.09</v>
      </c>
      <c r="K34" s="321">
        <v>18</v>
      </c>
      <c r="L34" s="324">
        <f t="shared" si="4"/>
        <v>72380.73</v>
      </c>
      <c r="M34" s="286">
        <v>0</v>
      </c>
      <c r="N34" s="286">
        <v>10</v>
      </c>
      <c r="O34" s="286">
        <v>9</v>
      </c>
      <c r="P34" s="322">
        <v>15</v>
      </c>
      <c r="Q34" s="323">
        <f t="shared" si="5"/>
        <v>0</v>
      </c>
      <c r="R34" s="323">
        <f t="shared" si="6"/>
        <v>40211.516666666663</v>
      </c>
      <c r="S34" s="323">
        <f t="shared" si="7"/>
        <v>36190.364999999998</v>
      </c>
      <c r="T34" s="324">
        <f t="shared" si="8"/>
        <v>19100.470416666663</v>
      </c>
      <c r="U34" s="324"/>
      <c r="V34" s="326">
        <f>(Q34+R34+S34)*0.3</f>
        <v>22920.564499999997</v>
      </c>
      <c r="W34" s="330"/>
      <c r="X34" s="330"/>
      <c r="Y34" s="330">
        <v>15</v>
      </c>
      <c r="Z34" s="330"/>
      <c r="AA34" s="330"/>
      <c r="AB34" s="330"/>
      <c r="AC34" s="326">
        <f t="shared" si="11"/>
        <v>0</v>
      </c>
      <c r="AD34" s="330"/>
      <c r="AE34" s="326">
        <f t="shared" si="1"/>
        <v>1474.75</v>
      </c>
      <c r="AF34" s="330"/>
      <c r="AG34" s="326">
        <f t="shared" si="2"/>
        <v>0</v>
      </c>
      <c r="AH34" s="330"/>
      <c r="AI34" s="330"/>
      <c r="AJ34" s="330"/>
      <c r="AK34" s="330">
        <v>2655</v>
      </c>
      <c r="AL34" s="330"/>
      <c r="AM34" s="330"/>
      <c r="AN34" s="330"/>
      <c r="AO34" s="324">
        <f t="shared" si="9"/>
        <v>9550.2352083333335</v>
      </c>
      <c r="AP34" s="330"/>
      <c r="AQ34" s="330"/>
      <c r="AR34" s="324">
        <f t="shared" si="10"/>
        <v>132102.90179166663</v>
      </c>
      <c r="AS34" s="327">
        <v>0.3</v>
      </c>
      <c r="AT34" s="327">
        <v>0.35</v>
      </c>
      <c r="AU34" s="328">
        <v>0.4</v>
      </c>
      <c r="AV34" s="328"/>
    </row>
    <row r="35" spans="1:48" s="185" customFormat="1" ht="13.5" customHeight="1">
      <c r="A35" s="192">
        <v>21</v>
      </c>
      <c r="B35" s="192" t="s">
        <v>72</v>
      </c>
      <c r="C35" s="192" t="s">
        <v>39</v>
      </c>
      <c r="D35" s="193" t="s">
        <v>115</v>
      </c>
      <c r="E35" s="320"/>
      <c r="F35" s="198">
        <f t="shared" si="3"/>
        <v>0.5</v>
      </c>
      <c r="G35" s="192" t="s">
        <v>225</v>
      </c>
      <c r="H35" s="194" t="s">
        <v>205</v>
      </c>
      <c r="I35" s="330">
        <v>17697</v>
      </c>
      <c r="J35" s="322">
        <v>3.99</v>
      </c>
      <c r="K35" s="321">
        <v>18</v>
      </c>
      <c r="L35" s="324">
        <f t="shared" si="4"/>
        <v>70611.03</v>
      </c>
      <c r="M35" s="286">
        <v>8</v>
      </c>
      <c r="N35" s="286">
        <v>1</v>
      </c>
      <c r="O35" s="286">
        <v>0</v>
      </c>
      <c r="P35" s="322">
        <v>9</v>
      </c>
      <c r="Q35" s="323">
        <f t="shared" si="5"/>
        <v>31382.68</v>
      </c>
      <c r="R35" s="323">
        <f t="shared" si="6"/>
        <v>3922.835</v>
      </c>
      <c r="S35" s="323">
        <f t="shared" si="7"/>
        <v>0</v>
      </c>
      <c r="T35" s="324">
        <f t="shared" si="8"/>
        <v>8826.3787499999999</v>
      </c>
      <c r="U35" s="324"/>
      <c r="V35" s="326"/>
      <c r="W35" s="332">
        <v>8</v>
      </c>
      <c r="X35" s="330"/>
      <c r="Y35" s="330">
        <v>1</v>
      </c>
      <c r="Z35" s="330"/>
      <c r="AA35" s="330"/>
      <c r="AB35" s="330"/>
      <c r="AC35" s="326">
        <f t="shared" si="11"/>
        <v>786.5333333333333</v>
      </c>
      <c r="AD35" s="330"/>
      <c r="AE35" s="326">
        <f t="shared" si="1"/>
        <v>98.316666666666663</v>
      </c>
      <c r="AF35" s="330"/>
      <c r="AG35" s="326">
        <f t="shared" si="2"/>
        <v>0</v>
      </c>
      <c r="AH35" s="330"/>
      <c r="AI35" s="326"/>
      <c r="AJ35" s="330"/>
      <c r="AK35" s="326"/>
      <c r="AL35" s="330"/>
      <c r="AM35" s="330"/>
      <c r="AN35" s="330"/>
      <c r="AO35" s="324">
        <f t="shared" si="9"/>
        <v>4413.1893750000008</v>
      </c>
      <c r="AP35" s="330"/>
      <c r="AQ35" s="330"/>
      <c r="AR35" s="324">
        <f t="shared" si="10"/>
        <v>49429.933125000003</v>
      </c>
      <c r="AS35" s="327">
        <v>0.3</v>
      </c>
      <c r="AT35" s="327">
        <v>0.35</v>
      </c>
      <c r="AU35" s="328">
        <v>0.4</v>
      </c>
      <c r="AV35" s="328"/>
    </row>
    <row r="36" spans="1:48" s="185" customFormat="1" ht="11.25" customHeight="1">
      <c r="A36" s="192">
        <v>22</v>
      </c>
      <c r="B36" s="192" t="s">
        <v>171</v>
      </c>
      <c r="C36" s="192" t="s">
        <v>59</v>
      </c>
      <c r="D36" s="193" t="s">
        <v>121</v>
      </c>
      <c r="E36" s="333"/>
      <c r="F36" s="198">
        <f t="shared" si="3"/>
        <v>0.3888888888888889</v>
      </c>
      <c r="G36" s="192" t="s">
        <v>215</v>
      </c>
      <c r="H36" s="194" t="s">
        <v>205</v>
      </c>
      <c r="I36" s="330">
        <v>17697</v>
      </c>
      <c r="J36" s="322">
        <v>2.83</v>
      </c>
      <c r="K36" s="321">
        <v>18</v>
      </c>
      <c r="L36" s="324">
        <f t="shared" si="4"/>
        <v>50082.51</v>
      </c>
      <c r="M36" s="286"/>
      <c r="N36" s="286">
        <v>3</v>
      </c>
      <c r="O36" s="286">
        <v>4</v>
      </c>
      <c r="P36" s="322">
        <v>5</v>
      </c>
      <c r="Q36" s="323">
        <f t="shared" si="5"/>
        <v>0</v>
      </c>
      <c r="R36" s="323">
        <f t="shared" si="6"/>
        <v>8347.0849999999991</v>
      </c>
      <c r="S36" s="323">
        <f t="shared" si="7"/>
        <v>11129.446666666667</v>
      </c>
      <c r="T36" s="324">
        <f t="shared" si="8"/>
        <v>4869.1329166666665</v>
      </c>
      <c r="U36" s="324"/>
      <c r="V36" s="326"/>
      <c r="W36" s="332"/>
      <c r="X36" s="330"/>
      <c r="Y36" s="330"/>
      <c r="Z36" s="330"/>
      <c r="AA36" s="330"/>
      <c r="AB36" s="330"/>
      <c r="AC36" s="326">
        <f t="shared" si="11"/>
        <v>0</v>
      </c>
      <c r="AD36" s="330"/>
      <c r="AE36" s="326">
        <f t="shared" si="1"/>
        <v>0</v>
      </c>
      <c r="AF36" s="330"/>
      <c r="AG36" s="326">
        <f t="shared" si="2"/>
        <v>0</v>
      </c>
      <c r="AH36" s="330"/>
      <c r="AI36" s="330"/>
      <c r="AJ36" s="330"/>
      <c r="AK36" s="326"/>
      <c r="AL36" s="330"/>
      <c r="AM36" s="330"/>
      <c r="AN36" s="330"/>
      <c r="AO36" s="324">
        <f t="shared" si="9"/>
        <v>2434.5664583333332</v>
      </c>
      <c r="AP36" s="330"/>
      <c r="AQ36" s="330"/>
      <c r="AR36" s="324">
        <f t="shared" si="10"/>
        <v>26780.231041666666</v>
      </c>
      <c r="AS36" s="327">
        <v>0.3</v>
      </c>
      <c r="AT36" s="327">
        <v>0.35</v>
      </c>
      <c r="AU36" s="328">
        <v>0.4</v>
      </c>
      <c r="AV36" s="328"/>
    </row>
    <row r="37" spans="1:48" s="185" customFormat="1" ht="13.5" customHeight="1">
      <c r="A37" s="192">
        <v>23</v>
      </c>
      <c r="B37" s="192" t="s">
        <v>72</v>
      </c>
      <c r="C37" s="192" t="s">
        <v>39</v>
      </c>
      <c r="D37" s="193" t="s">
        <v>237</v>
      </c>
      <c r="E37" s="320"/>
      <c r="F37" s="198">
        <f t="shared" si="3"/>
        <v>0.27777777777777779</v>
      </c>
      <c r="G37" s="192" t="s">
        <v>291</v>
      </c>
      <c r="H37" s="194" t="s">
        <v>205</v>
      </c>
      <c r="I37" s="330">
        <v>17697</v>
      </c>
      <c r="J37" s="322">
        <v>4.0599999999999996</v>
      </c>
      <c r="K37" s="321">
        <v>18</v>
      </c>
      <c r="L37" s="324">
        <f t="shared" si="4"/>
        <v>71849.819999999992</v>
      </c>
      <c r="M37" s="286"/>
      <c r="N37" s="286">
        <v>0</v>
      </c>
      <c r="O37" s="286">
        <v>5</v>
      </c>
      <c r="P37" s="322">
        <v>2</v>
      </c>
      <c r="Q37" s="323">
        <f t="shared" si="5"/>
        <v>0</v>
      </c>
      <c r="R37" s="323">
        <f t="shared" si="6"/>
        <v>0</v>
      </c>
      <c r="S37" s="323">
        <f t="shared" si="7"/>
        <v>19958.283333333333</v>
      </c>
      <c r="T37" s="324">
        <f t="shared" si="8"/>
        <v>4989.5708333333332</v>
      </c>
      <c r="U37" s="324"/>
      <c r="V37" s="326"/>
      <c r="W37" s="332"/>
      <c r="X37" s="330"/>
      <c r="Y37" s="330"/>
      <c r="Z37" s="330"/>
      <c r="AA37" s="330">
        <v>5</v>
      </c>
      <c r="AB37" s="330"/>
      <c r="AC37" s="326">
        <f t="shared" si="11"/>
        <v>0</v>
      </c>
      <c r="AD37" s="330"/>
      <c r="AE37" s="326">
        <f t="shared" si="1"/>
        <v>0</v>
      </c>
      <c r="AF37" s="330"/>
      <c r="AG37" s="326">
        <f t="shared" si="2"/>
        <v>491.58333333333331</v>
      </c>
      <c r="AH37" s="330"/>
      <c r="AI37" s="330"/>
      <c r="AJ37" s="330"/>
      <c r="AK37" s="326"/>
      <c r="AL37" s="330"/>
      <c r="AM37" s="330"/>
      <c r="AN37" s="330"/>
      <c r="AO37" s="324">
        <f t="shared" si="9"/>
        <v>2494.7854166666666</v>
      </c>
      <c r="AP37" s="330"/>
      <c r="AQ37" s="330"/>
      <c r="AR37" s="324">
        <f t="shared" si="10"/>
        <v>27934.222916666662</v>
      </c>
      <c r="AS37" s="327">
        <v>0.3</v>
      </c>
      <c r="AT37" s="327">
        <v>0.35</v>
      </c>
      <c r="AU37" s="328">
        <v>0.4</v>
      </c>
      <c r="AV37" s="328"/>
    </row>
    <row r="38" spans="1:48" s="185" customFormat="1" ht="9.75" customHeight="1">
      <c r="A38" s="192">
        <v>23</v>
      </c>
      <c r="B38" s="192" t="s">
        <v>305</v>
      </c>
      <c r="C38" s="192" t="s">
        <v>39</v>
      </c>
      <c r="D38" s="193" t="s">
        <v>235</v>
      </c>
      <c r="E38" s="320"/>
      <c r="F38" s="198"/>
      <c r="G38" s="192" t="s">
        <v>306</v>
      </c>
      <c r="H38" s="194" t="s">
        <v>51</v>
      </c>
      <c r="I38" s="330">
        <v>17697</v>
      </c>
      <c r="J38" s="322">
        <v>4.32</v>
      </c>
      <c r="K38" s="321">
        <v>18</v>
      </c>
      <c r="L38" s="324">
        <v>78752</v>
      </c>
      <c r="M38" s="286"/>
      <c r="N38" s="286"/>
      <c r="O38" s="286">
        <v>2</v>
      </c>
      <c r="P38" s="322">
        <v>1</v>
      </c>
      <c r="Q38" s="323">
        <f t="shared" si="5"/>
        <v>0</v>
      </c>
      <c r="R38" s="323">
        <f t="shared" si="6"/>
        <v>0</v>
      </c>
      <c r="S38" s="323">
        <f t="shared" ref="S38" si="12">L38/K38*O38</f>
        <v>8750.2222222222226</v>
      </c>
      <c r="T38" s="324">
        <f t="shared" ref="T38" si="13">(S38+R38+Q38)*0.25</f>
        <v>2187.5555555555557</v>
      </c>
      <c r="U38" s="324"/>
      <c r="V38" s="326"/>
      <c r="W38" s="332"/>
      <c r="X38" s="330"/>
      <c r="Y38" s="330"/>
      <c r="Z38" s="330"/>
      <c r="AA38" s="330">
        <v>1</v>
      </c>
      <c r="AB38" s="330"/>
      <c r="AC38" s="326">
        <f t="shared" si="11"/>
        <v>0</v>
      </c>
      <c r="AD38" s="330"/>
      <c r="AE38" s="326">
        <f t="shared" si="1"/>
        <v>0</v>
      </c>
      <c r="AF38" s="330"/>
      <c r="AG38" s="326">
        <f t="shared" si="2"/>
        <v>98.316666666666663</v>
      </c>
      <c r="AH38" s="330"/>
      <c r="AI38" s="330"/>
      <c r="AJ38" s="330"/>
      <c r="AK38" s="326"/>
      <c r="AL38" s="330"/>
      <c r="AM38" s="330"/>
      <c r="AN38" s="330"/>
      <c r="AO38" s="324">
        <f t="shared" si="9"/>
        <v>1093.7777777777778</v>
      </c>
      <c r="AP38" s="330"/>
      <c r="AQ38" s="330"/>
      <c r="AR38" s="324">
        <f t="shared" si="10"/>
        <v>12129.872222222222</v>
      </c>
      <c r="AS38" s="327"/>
      <c r="AT38" s="327"/>
      <c r="AU38" s="328"/>
      <c r="AV38" s="328"/>
    </row>
    <row r="39" spans="1:48" s="185" customFormat="1">
      <c r="A39" s="192">
        <v>24</v>
      </c>
      <c r="B39" s="192" t="s">
        <v>236</v>
      </c>
      <c r="C39" s="192" t="s">
        <v>39</v>
      </c>
      <c r="D39" s="193" t="s">
        <v>237</v>
      </c>
      <c r="E39" s="320"/>
      <c r="F39" s="198">
        <f t="shared" si="3"/>
        <v>0.77777777777777779</v>
      </c>
      <c r="G39" s="192" t="s">
        <v>292</v>
      </c>
      <c r="H39" s="194" t="s">
        <v>205</v>
      </c>
      <c r="I39" s="330">
        <v>17697</v>
      </c>
      <c r="J39" s="322">
        <v>3.67</v>
      </c>
      <c r="K39" s="321">
        <v>18</v>
      </c>
      <c r="L39" s="324">
        <f t="shared" si="4"/>
        <v>64947.99</v>
      </c>
      <c r="M39" s="286">
        <v>0</v>
      </c>
      <c r="N39" s="286">
        <v>0</v>
      </c>
      <c r="O39" s="286">
        <v>14</v>
      </c>
      <c r="P39" s="322">
        <v>8</v>
      </c>
      <c r="Q39" s="323">
        <f t="shared" si="5"/>
        <v>0</v>
      </c>
      <c r="R39" s="323">
        <f t="shared" si="6"/>
        <v>0</v>
      </c>
      <c r="S39" s="323">
        <f t="shared" si="7"/>
        <v>50515.103333333333</v>
      </c>
      <c r="T39" s="324">
        <f t="shared" si="8"/>
        <v>12628.775833333333</v>
      </c>
      <c r="U39" s="324"/>
      <c r="V39" s="330"/>
      <c r="W39" s="330"/>
      <c r="X39" s="330"/>
      <c r="Y39" s="330"/>
      <c r="Z39" s="330"/>
      <c r="AA39" s="330">
        <v>2</v>
      </c>
      <c r="AB39" s="330"/>
      <c r="AC39" s="326">
        <f t="shared" si="11"/>
        <v>0</v>
      </c>
      <c r="AD39" s="330"/>
      <c r="AE39" s="326">
        <f t="shared" si="1"/>
        <v>0</v>
      </c>
      <c r="AF39" s="330"/>
      <c r="AG39" s="326"/>
      <c r="AH39" s="330"/>
      <c r="AI39" s="330"/>
      <c r="AJ39" s="330"/>
      <c r="AK39" s="326"/>
      <c r="AL39" s="326"/>
      <c r="AM39" s="326">
        <v>2655</v>
      </c>
      <c r="AN39" s="330"/>
      <c r="AO39" s="324">
        <f t="shared" si="9"/>
        <v>6314.3879166666666</v>
      </c>
      <c r="AP39" s="330"/>
      <c r="AQ39" s="330"/>
      <c r="AR39" s="324">
        <f t="shared" si="10"/>
        <v>72113.26708333334</v>
      </c>
      <c r="AS39" s="327">
        <v>0.3</v>
      </c>
      <c r="AT39" s="327">
        <v>0.35</v>
      </c>
      <c r="AU39" s="328">
        <v>0.4</v>
      </c>
      <c r="AV39" s="328"/>
    </row>
    <row r="40" spans="1:48" s="185" customFormat="1">
      <c r="A40" s="192">
        <v>25</v>
      </c>
      <c r="B40" s="192" t="s">
        <v>171</v>
      </c>
      <c r="C40" s="192" t="s">
        <v>39</v>
      </c>
      <c r="D40" s="193" t="s">
        <v>235</v>
      </c>
      <c r="E40" s="320"/>
      <c r="F40" s="198">
        <f t="shared" si="3"/>
        <v>0.44444444444444442</v>
      </c>
      <c r="G40" s="192" t="s">
        <v>293</v>
      </c>
      <c r="H40" s="194" t="s">
        <v>51</v>
      </c>
      <c r="I40" s="330">
        <v>17697</v>
      </c>
      <c r="J40" s="322">
        <v>3.08</v>
      </c>
      <c r="K40" s="321">
        <v>18</v>
      </c>
      <c r="L40" s="324">
        <f t="shared" si="4"/>
        <v>54506.76</v>
      </c>
      <c r="M40" s="286"/>
      <c r="N40" s="286">
        <v>0</v>
      </c>
      <c r="O40" s="286">
        <v>8</v>
      </c>
      <c r="P40" s="322">
        <v>8</v>
      </c>
      <c r="Q40" s="323">
        <f t="shared" si="5"/>
        <v>0</v>
      </c>
      <c r="R40" s="323">
        <f t="shared" si="6"/>
        <v>0</v>
      </c>
      <c r="S40" s="323">
        <f t="shared" si="7"/>
        <v>24225.226666666669</v>
      </c>
      <c r="T40" s="324">
        <f t="shared" si="8"/>
        <v>6056.3066666666673</v>
      </c>
      <c r="U40" s="324"/>
      <c r="V40" s="330"/>
      <c r="W40" s="330"/>
      <c r="X40" s="330"/>
      <c r="Y40" s="330"/>
      <c r="Z40" s="330"/>
      <c r="AA40" s="330"/>
      <c r="AB40" s="330"/>
      <c r="AC40" s="326">
        <f t="shared" si="11"/>
        <v>0</v>
      </c>
      <c r="AD40" s="330"/>
      <c r="AE40" s="326">
        <f t="shared" si="1"/>
        <v>0</v>
      </c>
      <c r="AF40" s="330"/>
      <c r="AG40" s="326">
        <f t="shared" ref="AG40:AG48" si="14">I40*20%/K40*AA40*50%</f>
        <v>0</v>
      </c>
      <c r="AH40" s="330"/>
      <c r="AI40" s="330"/>
      <c r="AJ40" s="330"/>
      <c r="AK40" s="326"/>
      <c r="AL40" s="330"/>
      <c r="AM40" s="330"/>
      <c r="AN40" s="330"/>
      <c r="AO40" s="324">
        <f t="shared" si="9"/>
        <v>3028.1533333333336</v>
      </c>
      <c r="AP40" s="330"/>
      <c r="AQ40" s="330"/>
      <c r="AR40" s="324">
        <f t="shared" si="10"/>
        <v>33309.686666666668</v>
      </c>
      <c r="AS40" s="327">
        <v>0.3</v>
      </c>
      <c r="AT40" s="327">
        <v>0.35</v>
      </c>
      <c r="AU40" s="328">
        <v>0.4</v>
      </c>
      <c r="AV40" s="328"/>
    </row>
    <row r="41" spans="1:48" s="185" customFormat="1">
      <c r="A41" s="192">
        <v>26</v>
      </c>
      <c r="B41" s="192" t="s">
        <v>239</v>
      </c>
      <c r="C41" s="192" t="s">
        <v>39</v>
      </c>
      <c r="D41" s="193" t="s">
        <v>238</v>
      </c>
      <c r="E41" s="333"/>
      <c r="F41" s="198">
        <f t="shared" si="3"/>
        <v>0.55555555555555558</v>
      </c>
      <c r="G41" s="192" t="s">
        <v>294</v>
      </c>
      <c r="H41" s="194" t="s">
        <v>47</v>
      </c>
      <c r="I41" s="330">
        <v>17697</v>
      </c>
      <c r="J41" s="322">
        <v>4.2300000000000004</v>
      </c>
      <c r="K41" s="321">
        <v>18</v>
      </c>
      <c r="L41" s="324">
        <f t="shared" si="4"/>
        <v>74858.310000000012</v>
      </c>
      <c r="M41" s="286"/>
      <c r="N41" s="286">
        <v>0</v>
      </c>
      <c r="O41" s="286">
        <v>10</v>
      </c>
      <c r="P41" s="322">
        <v>5</v>
      </c>
      <c r="Q41" s="323">
        <f t="shared" si="5"/>
        <v>0</v>
      </c>
      <c r="R41" s="323">
        <f t="shared" si="6"/>
        <v>0</v>
      </c>
      <c r="S41" s="323">
        <f t="shared" si="7"/>
        <v>41587.950000000012</v>
      </c>
      <c r="T41" s="324">
        <f t="shared" si="8"/>
        <v>10396.987500000003</v>
      </c>
      <c r="U41" s="326"/>
      <c r="W41" s="330"/>
      <c r="X41" s="330"/>
      <c r="Y41" s="330"/>
      <c r="Z41" s="330"/>
      <c r="AA41" s="330"/>
      <c r="AB41" s="330"/>
      <c r="AC41" s="326">
        <f t="shared" si="11"/>
        <v>0</v>
      </c>
      <c r="AD41" s="330"/>
      <c r="AE41" s="326">
        <f t="shared" si="1"/>
        <v>0</v>
      </c>
      <c r="AF41" s="330"/>
      <c r="AG41" s="326">
        <f t="shared" si="14"/>
        <v>0</v>
      </c>
      <c r="AH41" s="330"/>
      <c r="AI41" s="330"/>
      <c r="AJ41" s="330"/>
      <c r="AK41" s="330"/>
      <c r="AL41" s="330"/>
      <c r="AM41" s="330"/>
      <c r="AN41" s="330"/>
      <c r="AO41" s="324">
        <f t="shared" si="9"/>
        <v>5198.4937500000015</v>
      </c>
      <c r="AP41" s="330"/>
      <c r="AQ41" s="330"/>
      <c r="AR41" s="324">
        <f t="shared" si="10"/>
        <v>57183.431250000016</v>
      </c>
      <c r="AS41" s="327">
        <v>0.3</v>
      </c>
      <c r="AT41" s="327">
        <v>0.35</v>
      </c>
      <c r="AU41" s="328">
        <v>0.4</v>
      </c>
      <c r="AV41" s="328"/>
    </row>
    <row r="42" spans="1:48" s="185" customFormat="1">
      <c r="A42" s="192">
        <v>27</v>
      </c>
      <c r="B42" s="192" t="s">
        <v>14</v>
      </c>
      <c r="C42" s="192" t="s">
        <v>240</v>
      </c>
      <c r="D42" s="193" t="s">
        <v>116</v>
      </c>
      <c r="E42" s="333"/>
      <c r="F42" s="198">
        <f t="shared" si="3"/>
        <v>0.33333333333333331</v>
      </c>
      <c r="G42" s="192" t="s">
        <v>295</v>
      </c>
      <c r="H42" s="194" t="s">
        <v>48</v>
      </c>
      <c r="I42" s="330">
        <v>17697</v>
      </c>
      <c r="J42" s="322">
        <v>3.24</v>
      </c>
      <c r="K42" s="321">
        <v>18</v>
      </c>
      <c r="L42" s="324">
        <f t="shared" si="4"/>
        <v>57338.280000000006</v>
      </c>
      <c r="M42" s="286"/>
      <c r="N42" s="286">
        <v>0</v>
      </c>
      <c r="O42" s="286">
        <v>6</v>
      </c>
      <c r="P42" s="322">
        <v>5</v>
      </c>
      <c r="Q42" s="323">
        <f t="shared" si="5"/>
        <v>0</v>
      </c>
      <c r="R42" s="323">
        <f t="shared" si="6"/>
        <v>0</v>
      </c>
      <c r="S42" s="323">
        <f t="shared" si="7"/>
        <v>19112.760000000002</v>
      </c>
      <c r="T42" s="324">
        <f t="shared" si="8"/>
        <v>4778.1900000000005</v>
      </c>
      <c r="U42" s="324"/>
      <c r="V42" s="349"/>
      <c r="W42" s="330"/>
      <c r="X42" s="330"/>
      <c r="Y42" s="330">
        <v>2</v>
      </c>
      <c r="Z42" s="330"/>
      <c r="AA42" s="330">
        <v>6</v>
      </c>
      <c r="AB42" s="330"/>
      <c r="AC42" s="326">
        <f t="shared" si="11"/>
        <v>0</v>
      </c>
      <c r="AD42" s="330"/>
      <c r="AE42" s="326">
        <f t="shared" si="1"/>
        <v>196.63333333333333</v>
      </c>
      <c r="AF42" s="330"/>
      <c r="AG42" s="326">
        <f t="shared" si="14"/>
        <v>589.9</v>
      </c>
      <c r="AH42" s="330"/>
      <c r="AI42" s="330"/>
      <c r="AJ42" s="330"/>
      <c r="AK42" s="330"/>
      <c r="AL42" s="330"/>
      <c r="AM42" s="330"/>
      <c r="AN42" s="330"/>
      <c r="AO42" s="324">
        <f t="shared" si="9"/>
        <v>2389.0950000000007</v>
      </c>
      <c r="AP42" s="330"/>
      <c r="AQ42" s="330"/>
      <c r="AR42" s="324">
        <f t="shared" si="10"/>
        <v>27066.578333333342</v>
      </c>
      <c r="AS42" s="327">
        <v>0.3</v>
      </c>
      <c r="AT42" s="327">
        <v>0.35</v>
      </c>
      <c r="AU42" s="328">
        <v>0.4</v>
      </c>
      <c r="AV42" s="328"/>
    </row>
    <row r="43" spans="1:48" s="185" customFormat="1">
      <c r="A43" s="192">
        <v>28</v>
      </c>
      <c r="B43" s="192" t="s">
        <v>14</v>
      </c>
      <c r="C43" s="192" t="s">
        <v>39</v>
      </c>
      <c r="D43" s="193" t="s">
        <v>114</v>
      </c>
      <c r="E43" s="320"/>
      <c r="F43" s="198">
        <v>0.1</v>
      </c>
      <c r="G43" s="192" t="s">
        <v>310</v>
      </c>
      <c r="H43" s="194" t="s">
        <v>51</v>
      </c>
      <c r="I43" s="330">
        <v>17697</v>
      </c>
      <c r="J43" s="322">
        <v>3.14</v>
      </c>
      <c r="K43" s="321">
        <v>18</v>
      </c>
      <c r="L43" s="324">
        <f t="shared" si="4"/>
        <v>55568.58</v>
      </c>
      <c r="M43" s="286"/>
      <c r="N43" s="286"/>
      <c r="O43" s="286">
        <v>1</v>
      </c>
      <c r="P43" s="322"/>
      <c r="Q43" s="323"/>
      <c r="R43" s="323"/>
      <c r="S43" s="323">
        <f t="shared" si="7"/>
        <v>3087.1433333333334</v>
      </c>
      <c r="T43" s="324">
        <f t="shared" si="8"/>
        <v>771.78583333333336</v>
      </c>
      <c r="U43" s="324"/>
      <c r="V43" s="349"/>
      <c r="W43" s="332"/>
      <c r="X43" s="330"/>
      <c r="Y43" s="330"/>
      <c r="Z43" s="330"/>
      <c r="AA43" s="330"/>
      <c r="AB43" s="330"/>
      <c r="AC43" s="326"/>
      <c r="AD43" s="330"/>
      <c r="AE43" s="326"/>
      <c r="AF43" s="330"/>
      <c r="AG43" s="326"/>
      <c r="AH43" s="330"/>
      <c r="AI43" s="330"/>
      <c r="AJ43" s="330"/>
      <c r="AK43" s="330"/>
      <c r="AL43" s="330"/>
      <c r="AM43" s="330"/>
      <c r="AN43" s="330"/>
      <c r="AO43" s="324">
        <f t="shared" ref="AO43" si="15">(T43+S43+R43+Q43)*0.1</f>
        <v>385.89291666666668</v>
      </c>
      <c r="AP43" s="330"/>
      <c r="AQ43" s="330"/>
      <c r="AR43" s="324">
        <f t="shared" ref="AR43" si="16">Q43+R43+S43+T43+U43+V43+AC43+AD43+AE43+AF43+AG43+AH43+AI43+AJ43+AK43+AL43+AM43+AN43+AO43+AP43+AQ43</f>
        <v>4244.8220833333335</v>
      </c>
      <c r="AS43" s="327"/>
      <c r="AT43" s="327"/>
      <c r="AU43" s="328"/>
      <c r="AV43" s="328"/>
    </row>
    <row r="44" spans="1:48" s="185" customFormat="1">
      <c r="A44" s="192">
        <v>28</v>
      </c>
      <c r="B44" s="192" t="s">
        <v>241</v>
      </c>
      <c r="C44" s="192" t="s">
        <v>39</v>
      </c>
      <c r="D44" s="193" t="s">
        <v>238</v>
      </c>
      <c r="E44" s="320"/>
      <c r="F44" s="198">
        <f t="shared" si="3"/>
        <v>0.16666666666666666</v>
      </c>
      <c r="G44" s="192" t="s">
        <v>296</v>
      </c>
      <c r="H44" s="194" t="s">
        <v>47</v>
      </c>
      <c r="I44" s="330">
        <v>17697</v>
      </c>
      <c r="J44" s="322">
        <v>4.3</v>
      </c>
      <c r="K44" s="321">
        <v>18</v>
      </c>
      <c r="L44" s="324">
        <f t="shared" si="4"/>
        <v>76097.099999999991</v>
      </c>
      <c r="M44" s="286"/>
      <c r="N44" s="286">
        <v>0</v>
      </c>
      <c r="O44" s="286">
        <v>3</v>
      </c>
      <c r="P44" s="322">
        <v>1</v>
      </c>
      <c r="Q44" s="323">
        <f t="shared" si="5"/>
        <v>0</v>
      </c>
      <c r="R44" s="323">
        <f t="shared" si="6"/>
        <v>0</v>
      </c>
      <c r="S44" s="323">
        <f t="shared" si="7"/>
        <v>12682.849999999999</v>
      </c>
      <c r="T44" s="324">
        <f t="shared" si="8"/>
        <v>3170.7124999999996</v>
      </c>
      <c r="U44" s="324"/>
      <c r="V44" s="326"/>
      <c r="W44" s="332"/>
      <c r="X44" s="330"/>
      <c r="Y44" s="330"/>
      <c r="Z44" s="330"/>
      <c r="AA44" s="330"/>
      <c r="AB44" s="330"/>
      <c r="AC44" s="326">
        <f t="shared" si="11"/>
        <v>0</v>
      </c>
      <c r="AD44" s="330"/>
      <c r="AE44" s="326">
        <f t="shared" si="1"/>
        <v>0</v>
      </c>
      <c r="AF44" s="330"/>
      <c r="AG44" s="326">
        <f t="shared" si="14"/>
        <v>0</v>
      </c>
      <c r="AH44" s="330"/>
      <c r="AI44" s="330"/>
      <c r="AJ44" s="330"/>
      <c r="AK44" s="326"/>
      <c r="AL44" s="330"/>
      <c r="AM44" s="330">
        <v>2655</v>
      </c>
      <c r="AN44" s="330"/>
      <c r="AO44" s="324">
        <f t="shared" si="9"/>
        <v>1585.3562499999998</v>
      </c>
      <c r="AP44" s="330"/>
      <c r="AQ44" s="330"/>
      <c r="AR44" s="324">
        <f t="shared" si="10"/>
        <v>20093.918750000001</v>
      </c>
      <c r="AS44" s="327">
        <v>0.3</v>
      </c>
      <c r="AT44" s="327">
        <v>0.35</v>
      </c>
      <c r="AU44" s="328">
        <v>0.4</v>
      </c>
      <c r="AV44" s="328"/>
    </row>
    <row r="45" spans="1:48" s="185" customFormat="1">
      <c r="A45" s="192">
        <v>29</v>
      </c>
      <c r="B45" s="192" t="s">
        <v>309</v>
      </c>
      <c r="C45" s="192" t="s">
        <v>39</v>
      </c>
      <c r="D45" s="193" t="s">
        <v>113</v>
      </c>
      <c r="E45" s="320"/>
      <c r="F45" s="198">
        <f t="shared" si="3"/>
        <v>0.16666666666666666</v>
      </c>
      <c r="G45" s="192" t="s">
        <v>297</v>
      </c>
      <c r="H45" s="194" t="s">
        <v>47</v>
      </c>
      <c r="I45" s="330">
        <v>17697</v>
      </c>
      <c r="J45" s="322">
        <v>4.2300000000000004</v>
      </c>
      <c r="K45" s="321">
        <v>18</v>
      </c>
      <c r="L45" s="324">
        <f t="shared" si="4"/>
        <v>74858.310000000012</v>
      </c>
      <c r="M45" s="286"/>
      <c r="N45" s="286">
        <v>0</v>
      </c>
      <c r="O45" s="286">
        <v>3</v>
      </c>
      <c r="P45" s="322">
        <v>2</v>
      </c>
      <c r="Q45" s="323">
        <f t="shared" si="5"/>
        <v>0</v>
      </c>
      <c r="R45" s="323">
        <f t="shared" si="6"/>
        <v>0</v>
      </c>
      <c r="S45" s="323">
        <f t="shared" si="7"/>
        <v>12476.385000000002</v>
      </c>
      <c r="T45" s="324">
        <f t="shared" si="8"/>
        <v>3119.0962500000005</v>
      </c>
      <c r="U45" s="324"/>
      <c r="V45" s="326"/>
      <c r="W45" s="330"/>
      <c r="X45" s="330"/>
      <c r="Y45" s="330">
        <v>0</v>
      </c>
      <c r="Z45" s="330"/>
      <c r="AA45" s="330">
        <v>4</v>
      </c>
      <c r="AB45" s="330"/>
      <c r="AC45" s="326">
        <f t="shared" si="11"/>
        <v>0</v>
      </c>
      <c r="AD45" s="330"/>
      <c r="AE45" s="326">
        <f t="shared" si="1"/>
        <v>0</v>
      </c>
      <c r="AF45" s="330"/>
      <c r="AG45" s="326">
        <f t="shared" si="14"/>
        <v>393.26666666666665</v>
      </c>
      <c r="AH45" s="330"/>
      <c r="AI45" s="330"/>
      <c r="AJ45" s="330"/>
      <c r="AK45" s="330"/>
      <c r="AL45" s="330"/>
      <c r="AM45" s="330"/>
      <c r="AN45" s="330"/>
      <c r="AO45" s="324">
        <f t="shared" si="9"/>
        <v>1559.5481250000003</v>
      </c>
      <c r="AP45" s="330"/>
      <c r="AQ45" s="330"/>
      <c r="AR45" s="324">
        <f t="shared" si="10"/>
        <v>17548.296041666668</v>
      </c>
      <c r="AS45" s="327">
        <v>0.3</v>
      </c>
      <c r="AT45" s="327">
        <v>0.35</v>
      </c>
      <c r="AU45" s="328">
        <v>0.4</v>
      </c>
      <c r="AV45" s="328"/>
    </row>
    <row r="46" spans="1:48" s="185" customFormat="1">
      <c r="A46" s="192">
        <v>30</v>
      </c>
      <c r="B46" s="192" t="s">
        <v>234</v>
      </c>
      <c r="C46" s="192" t="s">
        <v>59</v>
      </c>
      <c r="D46" s="193" t="s">
        <v>114</v>
      </c>
      <c r="E46" s="320"/>
      <c r="F46" s="198">
        <v>0.39</v>
      </c>
      <c r="G46" s="192" t="s">
        <v>307</v>
      </c>
      <c r="H46" s="194" t="s">
        <v>51</v>
      </c>
      <c r="I46" s="330">
        <v>17697</v>
      </c>
      <c r="J46" s="322">
        <v>3.08</v>
      </c>
      <c r="K46" s="321">
        <v>18</v>
      </c>
      <c r="L46" s="324">
        <f>I48*J46</f>
        <v>54506.76</v>
      </c>
      <c r="M46" s="286"/>
      <c r="N46" s="286"/>
      <c r="O46" s="286">
        <v>8</v>
      </c>
      <c r="P46" s="322">
        <v>5</v>
      </c>
      <c r="Q46" s="323">
        <f t="shared" ref="Q46:Q47" si="17">L46/K46*M46</f>
        <v>0</v>
      </c>
      <c r="R46" s="323">
        <f t="shared" ref="R46:R47" si="18">L46/K46*N46</f>
        <v>0</v>
      </c>
      <c r="S46" s="323">
        <f t="shared" ref="S46:S47" si="19">L46/K46*O46</f>
        <v>24225.226666666669</v>
      </c>
      <c r="T46" s="324">
        <f t="shared" ref="T46:T47" si="20">(S46+R46+Q46)*0.25</f>
        <v>6056.3066666666673</v>
      </c>
      <c r="U46" s="324"/>
      <c r="V46" s="326"/>
      <c r="W46" s="330"/>
      <c r="X46" s="330"/>
      <c r="Y46" s="330"/>
      <c r="Z46" s="330"/>
      <c r="AA46" s="330"/>
      <c r="AB46" s="330"/>
      <c r="AC46" s="326">
        <f t="shared" si="11"/>
        <v>0</v>
      </c>
      <c r="AD46" s="330"/>
      <c r="AE46" s="326">
        <f t="shared" si="1"/>
        <v>0</v>
      </c>
      <c r="AF46" s="330"/>
      <c r="AG46" s="326">
        <f t="shared" si="14"/>
        <v>0</v>
      </c>
      <c r="AH46" s="330"/>
      <c r="AI46" s="330"/>
      <c r="AJ46" s="330"/>
      <c r="AK46" s="330"/>
      <c r="AL46" s="330"/>
      <c r="AM46" s="330"/>
      <c r="AN46" s="330"/>
      <c r="AO46" s="324">
        <f t="shared" ref="AO46:AO47" si="21">(T46+S46+R46+Q46)*0.1</f>
        <v>3028.1533333333336</v>
      </c>
      <c r="AP46" s="330"/>
      <c r="AQ46" s="330"/>
      <c r="AR46" s="324">
        <f t="shared" ref="AR46:AR47" si="22">Q46+R46+S46+T46+U46+V46+AC46+AD46+AE46+AF46+AG46+AH46+AI46+AJ46+AK46+AL46+AM46+AN46+AO46+AP46+AQ46</f>
        <v>33309.686666666668</v>
      </c>
      <c r="AS46" s="327"/>
      <c r="AT46" s="327"/>
      <c r="AU46" s="328"/>
      <c r="AV46" s="328"/>
    </row>
    <row r="47" spans="1:48" s="185" customFormat="1">
      <c r="A47" s="192">
        <v>31</v>
      </c>
      <c r="B47" s="192" t="s">
        <v>42</v>
      </c>
      <c r="C47" s="192" t="s">
        <v>59</v>
      </c>
      <c r="D47" s="193" t="s">
        <v>114</v>
      </c>
      <c r="E47" s="320"/>
      <c r="F47" s="198">
        <v>0.56000000000000005</v>
      </c>
      <c r="G47" s="192" t="s">
        <v>307</v>
      </c>
      <c r="H47" s="194" t="s">
        <v>51</v>
      </c>
      <c r="I47" s="330">
        <v>17697</v>
      </c>
      <c r="J47" s="322">
        <v>3.08</v>
      </c>
      <c r="K47" s="321">
        <v>18</v>
      </c>
      <c r="L47" s="324">
        <v>54507</v>
      </c>
      <c r="M47" s="286"/>
      <c r="N47" s="286"/>
      <c r="O47" s="286">
        <v>10</v>
      </c>
      <c r="P47" s="322">
        <v>5</v>
      </c>
      <c r="Q47" s="323">
        <f t="shared" si="17"/>
        <v>0</v>
      </c>
      <c r="R47" s="323">
        <f t="shared" si="18"/>
        <v>0</v>
      </c>
      <c r="S47" s="323">
        <f t="shared" si="19"/>
        <v>30281.666666666664</v>
      </c>
      <c r="T47" s="324">
        <f t="shared" si="20"/>
        <v>7570.4166666666661</v>
      </c>
      <c r="U47" s="324"/>
      <c r="V47" s="326"/>
      <c r="W47" s="330"/>
      <c r="X47" s="330"/>
      <c r="Y47" s="330"/>
      <c r="Z47" s="330"/>
      <c r="AA47" s="330">
        <v>10</v>
      </c>
      <c r="AB47" s="330"/>
      <c r="AC47" s="326">
        <f t="shared" si="11"/>
        <v>0</v>
      </c>
      <c r="AD47" s="330"/>
      <c r="AE47" s="326">
        <f t="shared" si="1"/>
        <v>0</v>
      </c>
      <c r="AF47" s="330"/>
      <c r="AG47" s="326">
        <f t="shared" si="14"/>
        <v>983.16666666666663</v>
      </c>
      <c r="AH47" s="330"/>
      <c r="AI47" s="330"/>
      <c r="AJ47" s="330"/>
      <c r="AK47" s="330"/>
      <c r="AL47" s="330"/>
      <c r="AM47" s="330"/>
      <c r="AN47" s="330"/>
      <c r="AO47" s="324">
        <f t="shared" si="21"/>
        <v>3785.208333333333</v>
      </c>
      <c r="AP47" s="330"/>
      <c r="AQ47" s="330"/>
      <c r="AR47" s="324">
        <f t="shared" si="22"/>
        <v>42620.458333333328</v>
      </c>
      <c r="AS47" s="327"/>
      <c r="AT47" s="327"/>
      <c r="AU47" s="328"/>
      <c r="AV47" s="328"/>
    </row>
    <row r="48" spans="1:48" s="185" customFormat="1">
      <c r="A48" s="192">
        <v>32</v>
      </c>
      <c r="B48" s="192" t="s">
        <v>298</v>
      </c>
      <c r="C48" s="192" t="s">
        <v>59</v>
      </c>
      <c r="D48" s="193" t="s">
        <v>114</v>
      </c>
      <c r="E48" s="320"/>
      <c r="F48" s="198">
        <f t="shared" si="3"/>
        <v>0.3888888888888889</v>
      </c>
      <c r="G48" s="192" t="s">
        <v>308</v>
      </c>
      <c r="H48" s="194" t="s">
        <v>51</v>
      </c>
      <c r="I48" s="330">
        <v>17697</v>
      </c>
      <c r="J48" s="322">
        <v>3.08</v>
      </c>
      <c r="K48" s="321">
        <v>18</v>
      </c>
      <c r="L48" s="324">
        <v>54507</v>
      </c>
      <c r="M48" s="286"/>
      <c r="N48" s="286">
        <v>0</v>
      </c>
      <c r="O48" s="286">
        <v>7</v>
      </c>
      <c r="P48" s="322">
        <v>3</v>
      </c>
      <c r="Q48" s="323">
        <f>L46/K48*M48</f>
        <v>0</v>
      </c>
      <c r="R48" s="323">
        <f>L46/K48*N48</f>
        <v>0</v>
      </c>
      <c r="S48" s="323">
        <f>L46/K48*O48</f>
        <v>21197.073333333334</v>
      </c>
      <c r="T48" s="324">
        <f t="shared" si="8"/>
        <v>5299.2683333333334</v>
      </c>
      <c r="U48" s="324"/>
      <c r="V48" s="326"/>
      <c r="W48" s="330"/>
      <c r="X48" s="330"/>
      <c r="Y48" s="330"/>
      <c r="Z48" s="330"/>
      <c r="AA48" s="330">
        <v>7</v>
      </c>
      <c r="AB48" s="330"/>
      <c r="AC48" s="326">
        <f t="shared" si="11"/>
        <v>0</v>
      </c>
      <c r="AD48" s="330"/>
      <c r="AE48" s="326">
        <f t="shared" si="1"/>
        <v>0</v>
      </c>
      <c r="AF48" s="330"/>
      <c r="AG48" s="326">
        <f t="shared" si="14"/>
        <v>688.2166666666667</v>
      </c>
      <c r="AH48" s="330"/>
      <c r="AI48" s="330"/>
      <c r="AJ48" s="330"/>
      <c r="AK48" s="330"/>
      <c r="AL48" s="330"/>
      <c r="AM48" s="330"/>
      <c r="AN48" s="330"/>
      <c r="AO48" s="324">
        <f t="shared" si="9"/>
        <v>2649.6341666666667</v>
      </c>
      <c r="AP48" s="330"/>
      <c r="AQ48" s="330"/>
      <c r="AR48" s="324">
        <f t="shared" si="10"/>
        <v>29834.192500000001</v>
      </c>
      <c r="AS48" s="327">
        <v>0.3</v>
      </c>
      <c r="AT48" s="327">
        <v>0.35</v>
      </c>
      <c r="AU48" s="328">
        <v>0.4</v>
      </c>
      <c r="AV48" s="328"/>
    </row>
    <row r="49" spans="1:46" s="297" customFormat="1" ht="10.5">
      <c r="A49" s="318"/>
      <c r="B49" s="318"/>
      <c r="C49" s="318"/>
      <c r="D49" s="318"/>
      <c r="E49" s="318"/>
      <c r="F49" s="334">
        <f>SUM(F12:F48)</f>
        <v>24.438888888888894</v>
      </c>
      <c r="G49" s="195" t="s">
        <v>79</v>
      </c>
      <c r="H49" s="318"/>
      <c r="I49" s="318"/>
      <c r="J49" s="306"/>
      <c r="K49" s="318"/>
      <c r="L49" s="336">
        <f>SUM(L12:L47)</f>
        <v>2426790.2000000007</v>
      </c>
      <c r="M49" s="336">
        <f t="shared" ref="M49:AQ49" si="23">SUM(M12:M48)</f>
        <v>107</v>
      </c>
      <c r="N49" s="336">
        <f t="shared" si="23"/>
        <v>180</v>
      </c>
      <c r="O49" s="336">
        <f t="shared" si="23"/>
        <v>155</v>
      </c>
      <c r="P49" s="336">
        <f t="shared" si="23"/>
        <v>377</v>
      </c>
      <c r="Q49" s="336">
        <f t="shared" si="23"/>
        <v>405526.75499999995</v>
      </c>
      <c r="R49" s="336">
        <f t="shared" si="23"/>
        <v>704527.40166666661</v>
      </c>
      <c r="S49" s="336">
        <f t="shared" si="23"/>
        <v>569607.61222222226</v>
      </c>
      <c r="T49" s="336">
        <f t="shared" si="23"/>
        <v>419915.44222222222</v>
      </c>
      <c r="U49" s="336">
        <f t="shared" ref="U49" si="24">SUM(U12:U48)</f>
        <v>16910</v>
      </c>
      <c r="V49" s="336">
        <f t="shared" ref="V49" si="25">SUM(V12:V48)</f>
        <v>102135.28599999998</v>
      </c>
      <c r="W49" s="336">
        <f t="shared" ref="W49" si="26">SUM(W12:W48)</f>
        <v>88</v>
      </c>
      <c r="X49" s="336">
        <f t="shared" ref="X49" si="27">SUM(X12:X48)</f>
        <v>0</v>
      </c>
      <c r="Y49" s="336">
        <f t="shared" ref="Y49" si="28">SUM(Y12:Y48)</f>
        <v>109</v>
      </c>
      <c r="Z49" s="336">
        <f t="shared" ref="Z49" si="29">SUM(Z12:Z48)</f>
        <v>0</v>
      </c>
      <c r="AA49" s="336">
        <f t="shared" si="23"/>
        <v>63</v>
      </c>
      <c r="AB49" s="336">
        <f t="shared" si="23"/>
        <v>0</v>
      </c>
      <c r="AC49" s="336">
        <f t="shared" si="23"/>
        <v>8651.866666666665</v>
      </c>
      <c r="AD49" s="336">
        <f t="shared" si="23"/>
        <v>0</v>
      </c>
      <c r="AE49" s="336">
        <f t="shared" si="23"/>
        <v>10716.516666666666</v>
      </c>
      <c r="AF49" s="336">
        <f t="shared" si="23"/>
        <v>0</v>
      </c>
      <c r="AG49" s="336">
        <f t="shared" si="23"/>
        <v>5997.3166666666675</v>
      </c>
      <c r="AH49" s="336">
        <f t="shared" si="23"/>
        <v>0</v>
      </c>
      <c r="AI49" s="336">
        <f t="shared" si="23"/>
        <v>8848</v>
      </c>
      <c r="AJ49" s="336">
        <f t="shared" si="23"/>
        <v>0</v>
      </c>
      <c r="AK49" s="336">
        <f t="shared" si="23"/>
        <v>15930</v>
      </c>
      <c r="AL49" s="336">
        <f t="shared" si="23"/>
        <v>0</v>
      </c>
      <c r="AM49" s="336">
        <f t="shared" si="23"/>
        <v>7965</v>
      </c>
      <c r="AN49" s="336">
        <f t="shared" si="23"/>
        <v>0</v>
      </c>
      <c r="AO49" s="336">
        <f t="shared" si="23"/>
        <v>209957.72111111111</v>
      </c>
      <c r="AP49" s="336">
        <f t="shared" si="23"/>
        <v>3539</v>
      </c>
      <c r="AQ49" s="336">
        <f t="shared" si="23"/>
        <v>24773</v>
      </c>
      <c r="AR49" s="336">
        <f>SUM(AR12:AR48)</f>
        <v>2515000.918222222</v>
      </c>
      <c r="AS49" s="337"/>
      <c r="AT49" s="337"/>
    </row>
    <row r="50" spans="1:46" s="185" customFormat="1">
      <c r="F50" s="287"/>
      <c r="J50" s="287"/>
    </row>
    <row r="51" spans="1:46" s="297" customFormat="1" ht="10.5">
      <c r="B51" s="297" t="s">
        <v>300</v>
      </c>
      <c r="F51" s="339"/>
      <c r="H51" s="297" t="s">
        <v>301</v>
      </c>
      <c r="J51" s="339"/>
      <c r="V51" s="340"/>
    </row>
    <row r="52" spans="1:46" s="297" customFormat="1" ht="10.5">
      <c r="B52" s="297" t="s">
        <v>278</v>
      </c>
      <c r="E52" s="297" t="s">
        <v>126</v>
      </c>
      <c r="F52" s="339"/>
      <c r="H52" s="297" t="s">
        <v>302</v>
      </c>
      <c r="J52" s="339"/>
    </row>
    <row r="53" spans="1:46" s="297" customFormat="1" ht="10.5">
      <c r="B53" s="297" t="s">
        <v>186</v>
      </c>
      <c r="E53" s="297" t="s">
        <v>182</v>
      </c>
      <c r="F53" s="339"/>
      <c r="H53" s="297" t="s">
        <v>182</v>
      </c>
      <c r="J53" s="339"/>
    </row>
    <row r="54" spans="1:46" s="297" customFormat="1" ht="10.5">
      <c r="F54" s="339"/>
      <c r="J54" s="339"/>
    </row>
  </sheetData>
  <mergeCells count="31">
    <mergeCell ref="AH5:AM5"/>
    <mergeCell ref="AH1:AM1"/>
    <mergeCell ref="AH2:AM2"/>
    <mergeCell ref="F3:S3"/>
    <mergeCell ref="AH3:AM3"/>
    <mergeCell ref="AH4:AM4"/>
    <mergeCell ref="J9:J11"/>
    <mergeCell ref="M9:O9"/>
    <mergeCell ref="P9:P11"/>
    <mergeCell ref="Q9:S9"/>
    <mergeCell ref="W9:AB9"/>
    <mergeCell ref="M10:M11"/>
    <mergeCell ref="N10:N11"/>
    <mergeCell ref="O10:O11"/>
    <mergeCell ref="W10:X10"/>
    <mergeCell ref="Y10:Z10"/>
    <mergeCell ref="U9:U11"/>
    <mergeCell ref="AA10:AB10"/>
    <mergeCell ref="F6:S6"/>
    <mergeCell ref="AH6:AM6"/>
    <mergeCell ref="AH7:AM7"/>
    <mergeCell ref="F8:S8"/>
    <mergeCell ref="AH8:AM8"/>
    <mergeCell ref="AG10:AH10"/>
    <mergeCell ref="AI10:AJ10"/>
    <mergeCell ref="AK10:AL10"/>
    <mergeCell ref="AM10:AN10"/>
    <mergeCell ref="AC9:AH9"/>
    <mergeCell ref="AI9:AN9"/>
    <mergeCell ref="AC10:AD10"/>
    <mergeCell ref="AE10:AF10"/>
  </mergeCells>
  <pageMargins left="0.24" right="0.25" top="0.2" bottom="0.19" header="0.2" footer="0.19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56"/>
  <sheetViews>
    <sheetView tabSelected="1" view="pageBreakPreview" topLeftCell="A23" zoomScaleNormal="90" zoomScaleSheetLayoutView="100" workbookViewId="0">
      <selection activeCell="B23" sqref="B1:B1048576"/>
    </sheetView>
  </sheetViews>
  <sheetFormatPr defaultRowHeight="10.5" customHeight="1"/>
  <cols>
    <col min="1" max="1" width="3.42578125" style="341" bestFit="1" customWidth="1"/>
    <col min="2" max="2" width="11.28515625" style="341" customWidth="1"/>
    <col min="3" max="3" width="6.5703125" style="341" customWidth="1"/>
    <col min="4" max="4" width="6.42578125" style="341" customWidth="1"/>
    <col min="5" max="5" width="15.5703125" style="341" hidden="1" customWidth="1"/>
    <col min="6" max="6" width="7.42578125" style="342" customWidth="1"/>
    <col min="7" max="7" width="7.5703125" style="341" customWidth="1"/>
    <col min="8" max="8" width="10.7109375" style="341" customWidth="1"/>
    <col min="9" max="9" width="6.140625" style="341" customWidth="1"/>
    <col min="10" max="10" width="4.85546875" style="342" customWidth="1"/>
    <col min="11" max="11" width="4.28515625" style="342" customWidth="1"/>
    <col min="12" max="12" width="8.28515625" style="342" customWidth="1"/>
    <col min="13" max="13" width="5.140625" style="341" customWidth="1"/>
    <col min="14" max="14" width="5.28515625" style="341" customWidth="1"/>
    <col min="15" max="15" width="5.85546875" style="341" customWidth="1"/>
    <col min="16" max="16" width="6.28515625" style="341" customWidth="1"/>
    <col min="17" max="17" width="5.85546875" style="341" customWidth="1"/>
    <col min="18" max="18" width="7.85546875" style="341" customWidth="1"/>
    <col min="19" max="19" width="6.7109375" style="341" customWidth="1"/>
    <col min="20" max="20" width="9.140625" style="342" customWidth="1"/>
    <col min="21" max="21" width="7.140625" style="341" customWidth="1"/>
    <col min="22" max="22" width="7.85546875" style="341" customWidth="1"/>
    <col min="23" max="23" width="5.42578125" style="341" customWidth="1"/>
    <col min="24" max="24" width="5.28515625" style="341" customWidth="1"/>
    <col min="25" max="25" width="5.42578125" style="341" customWidth="1"/>
    <col min="26" max="26" width="5" style="341" customWidth="1"/>
    <col min="27" max="27" width="6.5703125" style="341" customWidth="1"/>
    <col min="28" max="28" width="5" style="341" bestFit="1" customWidth="1"/>
    <col min="29" max="29" width="4.42578125" style="341" bestFit="1" customWidth="1"/>
    <col min="30" max="30" width="5.140625" style="341" customWidth="1"/>
    <col min="31" max="31" width="5.5703125" style="341" customWidth="1"/>
    <col min="32" max="32" width="6" style="341" customWidth="1"/>
    <col min="33" max="33" width="5.42578125" style="341" customWidth="1"/>
    <col min="34" max="34" width="5.5703125" style="341" customWidth="1"/>
    <col min="35" max="36" width="5.140625" style="341" customWidth="1"/>
    <col min="37" max="37" width="5.7109375" style="341" customWidth="1"/>
    <col min="38" max="38" width="4.7109375" style="341" customWidth="1"/>
    <col min="39" max="39" width="4.28515625" style="341" customWidth="1"/>
    <col min="40" max="40" width="5.28515625" style="341" customWidth="1"/>
    <col min="41" max="41" width="8.42578125" style="341" customWidth="1"/>
    <col min="42" max="42" width="5.85546875" style="341" customWidth="1"/>
    <col min="43" max="43" width="6.42578125" style="341" customWidth="1"/>
    <col min="44" max="44" width="7" style="341" customWidth="1"/>
    <col min="45" max="46" width="8.7109375" style="341" hidden="1" customWidth="1"/>
    <col min="47" max="47" width="9.140625" style="341" hidden="1" customWidth="1"/>
    <col min="48" max="48" width="9.140625" style="341"/>
    <col min="49" max="49" width="7.85546875" style="341" customWidth="1"/>
    <col min="50" max="50" width="8.5703125" style="341" customWidth="1"/>
    <col min="51" max="51" width="11.5703125" style="341" customWidth="1"/>
    <col min="52" max="53" width="9.140625" style="341"/>
    <col min="54" max="54" width="10.85546875" style="341" customWidth="1"/>
    <col min="55" max="55" width="7.42578125" style="341" customWidth="1"/>
    <col min="56" max="56" width="6.7109375" style="341" customWidth="1"/>
    <col min="57" max="57" width="8.28515625" style="341" bestFit="1" customWidth="1"/>
    <col min="58" max="58" width="5.28515625" style="341" customWidth="1"/>
    <col min="59" max="59" width="5.140625" style="341" customWidth="1"/>
    <col min="60" max="60" width="8" style="341" customWidth="1"/>
    <col min="61" max="251" width="9.140625" style="341"/>
    <col min="252" max="252" width="3" style="341" bestFit="1" customWidth="1"/>
    <col min="253" max="253" width="30" style="341" customWidth="1"/>
    <col min="254" max="254" width="8.140625" style="341" customWidth="1"/>
    <col min="255" max="255" width="13.7109375" style="341" customWidth="1"/>
    <col min="256" max="256" width="6.28515625" style="341" customWidth="1"/>
    <col min="257" max="257" width="5.5703125" style="341" customWidth="1"/>
    <col min="258" max="258" width="9.140625" style="341"/>
    <col min="259" max="259" width="6" style="341" customWidth="1"/>
    <col min="260" max="260" width="6.5703125" style="341" customWidth="1"/>
    <col min="261" max="261" width="8.85546875" style="341" customWidth="1"/>
    <col min="262" max="262" width="6.28515625" style="341" customWidth="1"/>
    <col min="263" max="263" width="10.28515625" style="341" customWidth="1"/>
    <col min="264" max="264" width="8.85546875" style="341" customWidth="1"/>
    <col min="265" max="265" width="5.140625" style="341" customWidth="1"/>
    <col min="266" max="266" width="5" style="341" customWidth="1"/>
    <col min="267" max="267" width="4.42578125" style="341" customWidth="1"/>
    <col min="268" max="268" width="7.28515625" style="341" customWidth="1"/>
    <col min="269" max="269" width="9.140625" style="341"/>
    <col min="270" max="270" width="8.140625" style="341" customWidth="1"/>
    <col min="271" max="271" width="7.42578125" style="341" customWidth="1"/>
    <col min="272" max="272" width="9.140625" style="341"/>
    <col min="273" max="273" width="10.28515625" style="341" customWidth="1"/>
    <col min="274" max="274" width="5.42578125" style="341" customWidth="1"/>
    <col min="275" max="275" width="6" style="341" customWidth="1"/>
    <col min="276" max="276" width="5.42578125" style="341" customWidth="1"/>
    <col min="277" max="277" width="6" style="341" customWidth="1"/>
    <col min="278" max="278" width="6.5703125" style="341" customWidth="1"/>
    <col min="279" max="279" width="7" style="341" customWidth="1"/>
    <col min="280" max="280" width="6.42578125" style="341" bestFit="1" customWidth="1"/>
    <col min="281" max="281" width="6" style="341" bestFit="1" customWidth="1"/>
    <col min="282" max="282" width="6.42578125" style="341" bestFit="1" customWidth="1"/>
    <col min="283" max="283" width="6" style="341" bestFit="1" customWidth="1"/>
    <col min="284" max="284" width="5.42578125" style="341" bestFit="1" customWidth="1"/>
    <col min="285" max="285" width="6" style="341" bestFit="1" customWidth="1"/>
    <col min="286" max="286" width="4.5703125" style="341" customWidth="1"/>
    <col min="287" max="287" width="6.28515625" style="341" customWidth="1"/>
    <col min="288" max="288" width="4.7109375" style="341" customWidth="1"/>
    <col min="289" max="289" width="6.42578125" style="341" customWidth="1"/>
    <col min="290" max="290" width="6" style="341" customWidth="1"/>
    <col min="291" max="291" width="6.28515625" style="341" customWidth="1"/>
    <col min="292" max="292" width="7.140625" style="341" customWidth="1"/>
    <col min="293" max="293" width="6.85546875" style="341" customWidth="1"/>
    <col min="294" max="294" width="7.140625" style="341" customWidth="1"/>
    <col min="295" max="295" width="6.7109375" style="341" customWidth="1"/>
    <col min="296" max="296" width="7" style="341" customWidth="1"/>
    <col min="297" max="297" width="6.42578125" style="341" customWidth="1"/>
    <col min="298" max="298" width="8.42578125" style="341" customWidth="1"/>
    <col min="299" max="299" width="6.42578125" style="341" customWidth="1"/>
    <col min="300" max="300" width="7.85546875" style="341" customWidth="1"/>
    <col min="301" max="301" width="7.28515625" style="341" customWidth="1"/>
    <col min="302" max="302" width="6.85546875" style="341" customWidth="1"/>
    <col min="303" max="303" width="8.5703125" style="341" bestFit="1" customWidth="1"/>
    <col min="304" max="507" width="9.140625" style="341"/>
    <col min="508" max="508" width="3" style="341" bestFit="1" customWidth="1"/>
    <col min="509" max="509" width="30" style="341" customWidth="1"/>
    <col min="510" max="510" width="8.140625" style="341" customWidth="1"/>
    <col min="511" max="511" width="13.7109375" style="341" customWidth="1"/>
    <col min="512" max="512" width="6.28515625" style="341" customWidth="1"/>
    <col min="513" max="513" width="5.5703125" style="341" customWidth="1"/>
    <col min="514" max="514" width="9.140625" style="341"/>
    <col min="515" max="515" width="6" style="341" customWidth="1"/>
    <col min="516" max="516" width="6.5703125" style="341" customWidth="1"/>
    <col min="517" max="517" width="8.85546875" style="341" customWidth="1"/>
    <col min="518" max="518" width="6.28515625" style="341" customWidth="1"/>
    <col min="519" max="519" width="10.28515625" style="341" customWidth="1"/>
    <col min="520" max="520" width="8.85546875" style="341" customWidth="1"/>
    <col min="521" max="521" width="5.140625" style="341" customWidth="1"/>
    <col min="522" max="522" width="5" style="341" customWidth="1"/>
    <col min="523" max="523" width="4.42578125" style="341" customWidth="1"/>
    <col min="524" max="524" width="7.28515625" style="341" customWidth="1"/>
    <col min="525" max="525" width="9.140625" style="341"/>
    <col min="526" max="526" width="8.140625" style="341" customWidth="1"/>
    <col min="527" max="527" width="7.42578125" style="341" customWidth="1"/>
    <col min="528" max="528" width="9.140625" style="341"/>
    <col min="529" max="529" width="10.28515625" style="341" customWidth="1"/>
    <col min="530" max="530" width="5.42578125" style="341" customWidth="1"/>
    <col min="531" max="531" width="6" style="341" customWidth="1"/>
    <col min="532" max="532" width="5.42578125" style="341" customWidth="1"/>
    <col min="533" max="533" width="6" style="341" customWidth="1"/>
    <col min="534" max="534" width="6.5703125" style="341" customWidth="1"/>
    <col min="535" max="535" width="7" style="341" customWidth="1"/>
    <col min="536" max="536" width="6.42578125" style="341" bestFit="1" customWidth="1"/>
    <col min="537" max="537" width="6" style="341" bestFit="1" customWidth="1"/>
    <col min="538" max="538" width="6.42578125" style="341" bestFit="1" customWidth="1"/>
    <col min="539" max="539" width="6" style="341" bestFit="1" customWidth="1"/>
    <col min="540" max="540" width="5.42578125" style="341" bestFit="1" customWidth="1"/>
    <col min="541" max="541" width="6" style="341" bestFit="1" customWidth="1"/>
    <col min="542" max="542" width="4.5703125" style="341" customWidth="1"/>
    <col min="543" max="543" width="6.28515625" style="341" customWidth="1"/>
    <col min="544" max="544" width="4.7109375" style="341" customWidth="1"/>
    <col min="545" max="545" width="6.42578125" style="341" customWidth="1"/>
    <col min="546" max="546" width="6" style="341" customWidth="1"/>
    <col min="547" max="547" width="6.28515625" style="341" customWidth="1"/>
    <col min="548" max="548" width="7.140625" style="341" customWidth="1"/>
    <col min="549" max="549" width="6.85546875" style="341" customWidth="1"/>
    <col min="550" max="550" width="7.140625" style="341" customWidth="1"/>
    <col min="551" max="551" width="6.7109375" style="341" customWidth="1"/>
    <col min="552" max="552" width="7" style="341" customWidth="1"/>
    <col min="553" max="553" width="6.42578125" style="341" customWidth="1"/>
    <col min="554" max="554" width="8.42578125" style="341" customWidth="1"/>
    <col min="555" max="555" width="6.42578125" style="341" customWidth="1"/>
    <col min="556" max="556" width="7.85546875" style="341" customWidth="1"/>
    <col min="557" max="557" width="7.28515625" style="341" customWidth="1"/>
    <col min="558" max="558" width="6.85546875" style="341" customWidth="1"/>
    <col min="559" max="559" width="8.5703125" style="341" bestFit="1" customWidth="1"/>
    <col min="560" max="763" width="9.140625" style="341"/>
    <col min="764" max="764" width="3" style="341" bestFit="1" customWidth="1"/>
    <col min="765" max="765" width="30" style="341" customWidth="1"/>
    <col min="766" max="766" width="8.140625" style="341" customWidth="1"/>
    <col min="767" max="767" width="13.7109375" style="341" customWidth="1"/>
    <col min="768" max="768" width="6.28515625" style="341" customWidth="1"/>
    <col min="769" max="769" width="5.5703125" style="341" customWidth="1"/>
    <col min="770" max="770" width="9.140625" style="341"/>
    <col min="771" max="771" width="6" style="341" customWidth="1"/>
    <col min="772" max="772" width="6.5703125" style="341" customWidth="1"/>
    <col min="773" max="773" width="8.85546875" style="341" customWidth="1"/>
    <col min="774" max="774" width="6.28515625" style="341" customWidth="1"/>
    <col min="775" max="775" width="10.28515625" style="341" customWidth="1"/>
    <col min="776" max="776" width="8.85546875" style="341" customWidth="1"/>
    <col min="777" max="777" width="5.140625" style="341" customWidth="1"/>
    <col min="778" max="778" width="5" style="341" customWidth="1"/>
    <col min="779" max="779" width="4.42578125" style="341" customWidth="1"/>
    <col min="780" max="780" width="7.28515625" style="341" customWidth="1"/>
    <col min="781" max="781" width="9.140625" style="341"/>
    <col min="782" max="782" width="8.140625" style="341" customWidth="1"/>
    <col min="783" max="783" width="7.42578125" style="341" customWidth="1"/>
    <col min="784" max="784" width="9.140625" style="341"/>
    <col min="785" max="785" width="10.28515625" style="341" customWidth="1"/>
    <col min="786" max="786" width="5.42578125" style="341" customWidth="1"/>
    <col min="787" max="787" width="6" style="341" customWidth="1"/>
    <col min="788" max="788" width="5.42578125" style="341" customWidth="1"/>
    <col min="789" max="789" width="6" style="341" customWidth="1"/>
    <col min="790" max="790" width="6.5703125" style="341" customWidth="1"/>
    <col min="791" max="791" width="7" style="341" customWidth="1"/>
    <col min="792" max="792" width="6.42578125" style="341" bestFit="1" customWidth="1"/>
    <col min="793" max="793" width="6" style="341" bestFit="1" customWidth="1"/>
    <col min="794" max="794" width="6.42578125" style="341" bestFit="1" customWidth="1"/>
    <col min="795" max="795" width="6" style="341" bestFit="1" customWidth="1"/>
    <col min="796" max="796" width="5.42578125" style="341" bestFit="1" customWidth="1"/>
    <col min="797" max="797" width="6" style="341" bestFit="1" customWidth="1"/>
    <col min="798" max="798" width="4.5703125" style="341" customWidth="1"/>
    <col min="799" max="799" width="6.28515625" style="341" customWidth="1"/>
    <col min="800" max="800" width="4.7109375" style="341" customWidth="1"/>
    <col min="801" max="801" width="6.42578125" style="341" customWidth="1"/>
    <col min="802" max="802" width="6" style="341" customWidth="1"/>
    <col min="803" max="803" width="6.28515625" style="341" customWidth="1"/>
    <col min="804" max="804" width="7.140625" style="341" customWidth="1"/>
    <col min="805" max="805" width="6.85546875" style="341" customWidth="1"/>
    <col min="806" max="806" width="7.140625" style="341" customWidth="1"/>
    <col min="807" max="807" width="6.7109375" style="341" customWidth="1"/>
    <col min="808" max="808" width="7" style="341" customWidth="1"/>
    <col min="809" max="809" width="6.42578125" style="341" customWidth="1"/>
    <col min="810" max="810" width="8.42578125" style="341" customWidth="1"/>
    <col min="811" max="811" width="6.42578125" style="341" customWidth="1"/>
    <col min="812" max="812" width="7.85546875" style="341" customWidth="1"/>
    <col min="813" max="813" width="7.28515625" style="341" customWidth="1"/>
    <col min="814" max="814" width="6.85546875" style="341" customWidth="1"/>
    <col min="815" max="815" width="8.5703125" style="341" bestFit="1" customWidth="1"/>
    <col min="816" max="1019" width="9.140625" style="341"/>
    <col min="1020" max="1020" width="3" style="341" bestFit="1" customWidth="1"/>
    <col min="1021" max="1021" width="30" style="341" customWidth="1"/>
    <col min="1022" max="1022" width="8.140625" style="341" customWidth="1"/>
    <col min="1023" max="1023" width="13.7109375" style="341" customWidth="1"/>
    <col min="1024" max="1024" width="6.28515625" style="341" customWidth="1"/>
    <col min="1025" max="1025" width="5.5703125" style="341" customWidth="1"/>
    <col min="1026" max="1026" width="9.140625" style="341"/>
    <col min="1027" max="1027" width="6" style="341" customWidth="1"/>
    <col min="1028" max="1028" width="6.5703125" style="341" customWidth="1"/>
    <col min="1029" max="1029" width="8.85546875" style="341" customWidth="1"/>
    <col min="1030" max="1030" width="6.28515625" style="341" customWidth="1"/>
    <col min="1031" max="1031" width="10.28515625" style="341" customWidth="1"/>
    <col min="1032" max="1032" width="8.85546875" style="341" customWidth="1"/>
    <col min="1033" max="1033" width="5.140625" style="341" customWidth="1"/>
    <col min="1034" max="1034" width="5" style="341" customWidth="1"/>
    <col min="1035" max="1035" width="4.42578125" style="341" customWidth="1"/>
    <col min="1036" max="1036" width="7.28515625" style="341" customWidth="1"/>
    <col min="1037" max="1037" width="9.140625" style="341"/>
    <col min="1038" max="1038" width="8.140625" style="341" customWidth="1"/>
    <col min="1039" max="1039" width="7.42578125" style="341" customWidth="1"/>
    <col min="1040" max="1040" width="9.140625" style="341"/>
    <col min="1041" max="1041" width="10.28515625" style="341" customWidth="1"/>
    <col min="1042" max="1042" width="5.42578125" style="341" customWidth="1"/>
    <col min="1043" max="1043" width="6" style="341" customWidth="1"/>
    <col min="1044" max="1044" width="5.42578125" style="341" customWidth="1"/>
    <col min="1045" max="1045" width="6" style="341" customWidth="1"/>
    <col min="1046" max="1046" width="6.5703125" style="341" customWidth="1"/>
    <col min="1047" max="1047" width="7" style="341" customWidth="1"/>
    <col min="1048" max="1048" width="6.42578125" style="341" bestFit="1" customWidth="1"/>
    <col min="1049" max="1049" width="6" style="341" bestFit="1" customWidth="1"/>
    <col min="1050" max="1050" width="6.42578125" style="341" bestFit="1" customWidth="1"/>
    <col min="1051" max="1051" width="6" style="341" bestFit="1" customWidth="1"/>
    <col min="1052" max="1052" width="5.42578125" style="341" bestFit="1" customWidth="1"/>
    <col min="1053" max="1053" width="6" style="341" bestFit="1" customWidth="1"/>
    <col min="1054" max="1054" width="4.5703125" style="341" customWidth="1"/>
    <col min="1055" max="1055" width="6.28515625" style="341" customWidth="1"/>
    <col min="1056" max="1056" width="4.7109375" style="341" customWidth="1"/>
    <col min="1057" max="1057" width="6.42578125" style="341" customWidth="1"/>
    <col min="1058" max="1058" width="6" style="341" customWidth="1"/>
    <col min="1059" max="1059" width="6.28515625" style="341" customWidth="1"/>
    <col min="1060" max="1060" width="7.140625" style="341" customWidth="1"/>
    <col min="1061" max="1061" width="6.85546875" style="341" customWidth="1"/>
    <col min="1062" max="1062" width="7.140625" style="341" customWidth="1"/>
    <col min="1063" max="1063" width="6.7109375" style="341" customWidth="1"/>
    <col min="1064" max="1064" width="7" style="341" customWidth="1"/>
    <col min="1065" max="1065" width="6.42578125" style="341" customWidth="1"/>
    <col min="1066" max="1066" width="8.42578125" style="341" customWidth="1"/>
    <col min="1067" max="1067" width="6.42578125" style="341" customWidth="1"/>
    <col min="1068" max="1068" width="7.85546875" style="341" customWidth="1"/>
    <col min="1069" max="1069" width="7.28515625" style="341" customWidth="1"/>
    <col min="1070" max="1070" width="6.85546875" style="341" customWidth="1"/>
    <col min="1071" max="1071" width="8.5703125" style="341" bestFit="1" customWidth="1"/>
    <col min="1072" max="1275" width="9.140625" style="341"/>
    <col min="1276" max="1276" width="3" style="341" bestFit="1" customWidth="1"/>
    <col min="1277" max="1277" width="30" style="341" customWidth="1"/>
    <col min="1278" max="1278" width="8.140625" style="341" customWidth="1"/>
    <col min="1279" max="1279" width="13.7109375" style="341" customWidth="1"/>
    <col min="1280" max="1280" width="6.28515625" style="341" customWidth="1"/>
    <col min="1281" max="1281" width="5.5703125" style="341" customWidth="1"/>
    <col min="1282" max="1282" width="9.140625" style="341"/>
    <col min="1283" max="1283" width="6" style="341" customWidth="1"/>
    <col min="1284" max="1284" width="6.5703125" style="341" customWidth="1"/>
    <col min="1285" max="1285" width="8.85546875" style="341" customWidth="1"/>
    <col min="1286" max="1286" width="6.28515625" style="341" customWidth="1"/>
    <col min="1287" max="1287" width="10.28515625" style="341" customWidth="1"/>
    <col min="1288" max="1288" width="8.85546875" style="341" customWidth="1"/>
    <col min="1289" max="1289" width="5.140625" style="341" customWidth="1"/>
    <col min="1290" max="1290" width="5" style="341" customWidth="1"/>
    <col min="1291" max="1291" width="4.42578125" style="341" customWidth="1"/>
    <col min="1292" max="1292" width="7.28515625" style="341" customWidth="1"/>
    <col min="1293" max="1293" width="9.140625" style="341"/>
    <col min="1294" max="1294" width="8.140625" style="341" customWidth="1"/>
    <col min="1295" max="1295" width="7.42578125" style="341" customWidth="1"/>
    <col min="1296" max="1296" width="9.140625" style="341"/>
    <col min="1297" max="1297" width="10.28515625" style="341" customWidth="1"/>
    <col min="1298" max="1298" width="5.42578125" style="341" customWidth="1"/>
    <col min="1299" max="1299" width="6" style="341" customWidth="1"/>
    <col min="1300" max="1300" width="5.42578125" style="341" customWidth="1"/>
    <col min="1301" max="1301" width="6" style="341" customWidth="1"/>
    <col min="1302" max="1302" width="6.5703125" style="341" customWidth="1"/>
    <col min="1303" max="1303" width="7" style="341" customWidth="1"/>
    <col min="1304" max="1304" width="6.42578125" style="341" bestFit="1" customWidth="1"/>
    <col min="1305" max="1305" width="6" style="341" bestFit="1" customWidth="1"/>
    <col min="1306" max="1306" width="6.42578125" style="341" bestFit="1" customWidth="1"/>
    <col min="1307" max="1307" width="6" style="341" bestFit="1" customWidth="1"/>
    <col min="1308" max="1308" width="5.42578125" style="341" bestFit="1" customWidth="1"/>
    <col min="1309" max="1309" width="6" style="341" bestFit="1" customWidth="1"/>
    <col min="1310" max="1310" width="4.5703125" style="341" customWidth="1"/>
    <col min="1311" max="1311" width="6.28515625" style="341" customWidth="1"/>
    <col min="1312" max="1312" width="4.7109375" style="341" customWidth="1"/>
    <col min="1313" max="1313" width="6.42578125" style="341" customWidth="1"/>
    <col min="1314" max="1314" width="6" style="341" customWidth="1"/>
    <col min="1315" max="1315" width="6.28515625" style="341" customWidth="1"/>
    <col min="1316" max="1316" width="7.140625" style="341" customWidth="1"/>
    <col min="1317" max="1317" width="6.85546875" style="341" customWidth="1"/>
    <col min="1318" max="1318" width="7.140625" style="341" customWidth="1"/>
    <col min="1319" max="1319" width="6.7109375" style="341" customWidth="1"/>
    <col min="1320" max="1320" width="7" style="341" customWidth="1"/>
    <col min="1321" max="1321" width="6.42578125" style="341" customWidth="1"/>
    <col min="1322" max="1322" width="8.42578125" style="341" customWidth="1"/>
    <col min="1323" max="1323" width="6.42578125" style="341" customWidth="1"/>
    <col min="1324" max="1324" width="7.85546875" style="341" customWidth="1"/>
    <col min="1325" max="1325" width="7.28515625" style="341" customWidth="1"/>
    <col min="1326" max="1326" width="6.85546875" style="341" customWidth="1"/>
    <col min="1327" max="1327" width="8.5703125" style="341" bestFit="1" customWidth="1"/>
    <col min="1328" max="1531" width="9.140625" style="341"/>
    <col min="1532" max="1532" width="3" style="341" bestFit="1" customWidth="1"/>
    <col min="1533" max="1533" width="30" style="341" customWidth="1"/>
    <col min="1534" max="1534" width="8.140625" style="341" customWidth="1"/>
    <col min="1535" max="1535" width="13.7109375" style="341" customWidth="1"/>
    <col min="1536" max="1536" width="6.28515625" style="341" customWidth="1"/>
    <col min="1537" max="1537" width="5.5703125" style="341" customWidth="1"/>
    <col min="1538" max="1538" width="9.140625" style="341"/>
    <col min="1539" max="1539" width="6" style="341" customWidth="1"/>
    <col min="1540" max="1540" width="6.5703125" style="341" customWidth="1"/>
    <col min="1541" max="1541" width="8.85546875" style="341" customWidth="1"/>
    <col min="1542" max="1542" width="6.28515625" style="341" customWidth="1"/>
    <col min="1543" max="1543" width="10.28515625" style="341" customWidth="1"/>
    <col min="1544" max="1544" width="8.85546875" style="341" customWidth="1"/>
    <col min="1545" max="1545" width="5.140625" style="341" customWidth="1"/>
    <col min="1546" max="1546" width="5" style="341" customWidth="1"/>
    <col min="1547" max="1547" width="4.42578125" style="341" customWidth="1"/>
    <col min="1548" max="1548" width="7.28515625" style="341" customWidth="1"/>
    <col min="1549" max="1549" width="9.140625" style="341"/>
    <col min="1550" max="1550" width="8.140625" style="341" customWidth="1"/>
    <col min="1551" max="1551" width="7.42578125" style="341" customWidth="1"/>
    <col min="1552" max="1552" width="9.140625" style="341"/>
    <col min="1553" max="1553" width="10.28515625" style="341" customWidth="1"/>
    <col min="1554" max="1554" width="5.42578125" style="341" customWidth="1"/>
    <col min="1555" max="1555" width="6" style="341" customWidth="1"/>
    <col min="1556" max="1556" width="5.42578125" style="341" customWidth="1"/>
    <col min="1557" max="1557" width="6" style="341" customWidth="1"/>
    <col min="1558" max="1558" width="6.5703125" style="341" customWidth="1"/>
    <col min="1559" max="1559" width="7" style="341" customWidth="1"/>
    <col min="1560" max="1560" width="6.42578125" style="341" bestFit="1" customWidth="1"/>
    <col min="1561" max="1561" width="6" style="341" bestFit="1" customWidth="1"/>
    <col min="1562" max="1562" width="6.42578125" style="341" bestFit="1" customWidth="1"/>
    <col min="1563" max="1563" width="6" style="341" bestFit="1" customWidth="1"/>
    <col min="1564" max="1564" width="5.42578125" style="341" bestFit="1" customWidth="1"/>
    <col min="1565" max="1565" width="6" style="341" bestFit="1" customWidth="1"/>
    <col min="1566" max="1566" width="4.5703125" style="341" customWidth="1"/>
    <col min="1567" max="1567" width="6.28515625" style="341" customWidth="1"/>
    <col min="1568" max="1568" width="4.7109375" style="341" customWidth="1"/>
    <col min="1569" max="1569" width="6.42578125" style="341" customWidth="1"/>
    <col min="1570" max="1570" width="6" style="341" customWidth="1"/>
    <col min="1571" max="1571" width="6.28515625" style="341" customWidth="1"/>
    <col min="1572" max="1572" width="7.140625" style="341" customWidth="1"/>
    <col min="1573" max="1573" width="6.85546875" style="341" customWidth="1"/>
    <col min="1574" max="1574" width="7.140625" style="341" customWidth="1"/>
    <col min="1575" max="1575" width="6.7109375" style="341" customWidth="1"/>
    <col min="1576" max="1576" width="7" style="341" customWidth="1"/>
    <col min="1577" max="1577" width="6.42578125" style="341" customWidth="1"/>
    <col min="1578" max="1578" width="8.42578125" style="341" customWidth="1"/>
    <col min="1579" max="1579" width="6.42578125" style="341" customWidth="1"/>
    <col min="1580" max="1580" width="7.85546875" style="341" customWidth="1"/>
    <col min="1581" max="1581" width="7.28515625" style="341" customWidth="1"/>
    <col min="1582" max="1582" width="6.85546875" style="341" customWidth="1"/>
    <col min="1583" max="1583" width="8.5703125" style="341" bestFit="1" customWidth="1"/>
    <col min="1584" max="1787" width="9.140625" style="341"/>
    <col min="1788" max="1788" width="3" style="341" bestFit="1" customWidth="1"/>
    <col min="1789" max="1789" width="30" style="341" customWidth="1"/>
    <col min="1790" max="1790" width="8.140625" style="341" customWidth="1"/>
    <col min="1791" max="1791" width="13.7109375" style="341" customWidth="1"/>
    <col min="1792" max="1792" width="6.28515625" style="341" customWidth="1"/>
    <col min="1793" max="1793" width="5.5703125" style="341" customWidth="1"/>
    <col min="1794" max="1794" width="9.140625" style="341"/>
    <col min="1795" max="1795" width="6" style="341" customWidth="1"/>
    <col min="1796" max="1796" width="6.5703125" style="341" customWidth="1"/>
    <col min="1797" max="1797" width="8.85546875" style="341" customWidth="1"/>
    <col min="1798" max="1798" width="6.28515625" style="341" customWidth="1"/>
    <col min="1799" max="1799" width="10.28515625" style="341" customWidth="1"/>
    <col min="1800" max="1800" width="8.85546875" style="341" customWidth="1"/>
    <col min="1801" max="1801" width="5.140625" style="341" customWidth="1"/>
    <col min="1802" max="1802" width="5" style="341" customWidth="1"/>
    <col min="1803" max="1803" width="4.42578125" style="341" customWidth="1"/>
    <col min="1804" max="1804" width="7.28515625" style="341" customWidth="1"/>
    <col min="1805" max="1805" width="9.140625" style="341"/>
    <col min="1806" max="1806" width="8.140625" style="341" customWidth="1"/>
    <col min="1807" max="1807" width="7.42578125" style="341" customWidth="1"/>
    <col min="1808" max="1808" width="9.140625" style="341"/>
    <col min="1809" max="1809" width="10.28515625" style="341" customWidth="1"/>
    <col min="1810" max="1810" width="5.42578125" style="341" customWidth="1"/>
    <col min="1811" max="1811" width="6" style="341" customWidth="1"/>
    <col min="1812" max="1812" width="5.42578125" style="341" customWidth="1"/>
    <col min="1813" max="1813" width="6" style="341" customWidth="1"/>
    <col min="1814" max="1814" width="6.5703125" style="341" customWidth="1"/>
    <col min="1815" max="1815" width="7" style="341" customWidth="1"/>
    <col min="1816" max="1816" width="6.42578125" style="341" bestFit="1" customWidth="1"/>
    <col min="1817" max="1817" width="6" style="341" bestFit="1" customWidth="1"/>
    <col min="1818" max="1818" width="6.42578125" style="341" bestFit="1" customWidth="1"/>
    <col min="1819" max="1819" width="6" style="341" bestFit="1" customWidth="1"/>
    <col min="1820" max="1820" width="5.42578125" style="341" bestFit="1" customWidth="1"/>
    <col min="1821" max="1821" width="6" style="341" bestFit="1" customWidth="1"/>
    <col min="1822" max="1822" width="4.5703125" style="341" customWidth="1"/>
    <col min="1823" max="1823" width="6.28515625" style="341" customWidth="1"/>
    <col min="1824" max="1824" width="4.7109375" style="341" customWidth="1"/>
    <col min="1825" max="1825" width="6.42578125" style="341" customWidth="1"/>
    <col min="1826" max="1826" width="6" style="341" customWidth="1"/>
    <col min="1827" max="1827" width="6.28515625" style="341" customWidth="1"/>
    <col min="1828" max="1828" width="7.140625" style="341" customWidth="1"/>
    <col min="1829" max="1829" width="6.85546875" style="341" customWidth="1"/>
    <col min="1830" max="1830" width="7.140625" style="341" customWidth="1"/>
    <col min="1831" max="1831" width="6.7109375" style="341" customWidth="1"/>
    <col min="1832" max="1832" width="7" style="341" customWidth="1"/>
    <col min="1833" max="1833" width="6.42578125" style="341" customWidth="1"/>
    <col min="1834" max="1834" width="8.42578125" style="341" customWidth="1"/>
    <col min="1835" max="1835" width="6.42578125" style="341" customWidth="1"/>
    <col min="1836" max="1836" width="7.85546875" style="341" customWidth="1"/>
    <col min="1837" max="1837" width="7.28515625" style="341" customWidth="1"/>
    <col min="1838" max="1838" width="6.85546875" style="341" customWidth="1"/>
    <col min="1839" max="1839" width="8.5703125" style="341" bestFit="1" customWidth="1"/>
    <col min="1840" max="2043" width="9.140625" style="341"/>
    <col min="2044" max="2044" width="3" style="341" bestFit="1" customWidth="1"/>
    <col min="2045" max="2045" width="30" style="341" customWidth="1"/>
    <col min="2046" max="2046" width="8.140625" style="341" customWidth="1"/>
    <col min="2047" max="2047" width="13.7109375" style="341" customWidth="1"/>
    <col min="2048" max="2048" width="6.28515625" style="341" customWidth="1"/>
    <col min="2049" max="2049" width="5.5703125" style="341" customWidth="1"/>
    <col min="2050" max="2050" width="9.140625" style="341"/>
    <col min="2051" max="2051" width="6" style="341" customWidth="1"/>
    <col min="2052" max="2052" width="6.5703125" style="341" customWidth="1"/>
    <col min="2053" max="2053" width="8.85546875" style="341" customWidth="1"/>
    <col min="2054" max="2054" width="6.28515625" style="341" customWidth="1"/>
    <col min="2055" max="2055" width="10.28515625" style="341" customWidth="1"/>
    <col min="2056" max="2056" width="8.85546875" style="341" customWidth="1"/>
    <col min="2057" max="2057" width="5.140625" style="341" customWidth="1"/>
    <col min="2058" max="2058" width="5" style="341" customWidth="1"/>
    <col min="2059" max="2059" width="4.42578125" style="341" customWidth="1"/>
    <col min="2060" max="2060" width="7.28515625" style="341" customWidth="1"/>
    <col min="2061" max="2061" width="9.140625" style="341"/>
    <col min="2062" max="2062" width="8.140625" style="341" customWidth="1"/>
    <col min="2063" max="2063" width="7.42578125" style="341" customWidth="1"/>
    <col min="2064" max="2064" width="9.140625" style="341"/>
    <col min="2065" max="2065" width="10.28515625" style="341" customWidth="1"/>
    <col min="2066" max="2066" width="5.42578125" style="341" customWidth="1"/>
    <col min="2067" max="2067" width="6" style="341" customWidth="1"/>
    <col min="2068" max="2068" width="5.42578125" style="341" customWidth="1"/>
    <col min="2069" max="2069" width="6" style="341" customWidth="1"/>
    <col min="2070" max="2070" width="6.5703125" style="341" customWidth="1"/>
    <col min="2071" max="2071" width="7" style="341" customWidth="1"/>
    <col min="2072" max="2072" width="6.42578125" style="341" bestFit="1" customWidth="1"/>
    <col min="2073" max="2073" width="6" style="341" bestFit="1" customWidth="1"/>
    <col min="2074" max="2074" width="6.42578125" style="341" bestFit="1" customWidth="1"/>
    <col min="2075" max="2075" width="6" style="341" bestFit="1" customWidth="1"/>
    <col min="2076" max="2076" width="5.42578125" style="341" bestFit="1" customWidth="1"/>
    <col min="2077" max="2077" width="6" style="341" bestFit="1" customWidth="1"/>
    <col min="2078" max="2078" width="4.5703125" style="341" customWidth="1"/>
    <col min="2079" max="2079" width="6.28515625" style="341" customWidth="1"/>
    <col min="2080" max="2080" width="4.7109375" style="341" customWidth="1"/>
    <col min="2081" max="2081" width="6.42578125" style="341" customWidth="1"/>
    <col min="2082" max="2082" width="6" style="341" customWidth="1"/>
    <col min="2083" max="2083" width="6.28515625" style="341" customWidth="1"/>
    <col min="2084" max="2084" width="7.140625" style="341" customWidth="1"/>
    <col min="2085" max="2085" width="6.85546875" style="341" customWidth="1"/>
    <col min="2086" max="2086" width="7.140625" style="341" customWidth="1"/>
    <col min="2087" max="2087" width="6.7109375" style="341" customWidth="1"/>
    <col min="2088" max="2088" width="7" style="341" customWidth="1"/>
    <col min="2089" max="2089" width="6.42578125" style="341" customWidth="1"/>
    <col min="2090" max="2090" width="8.42578125" style="341" customWidth="1"/>
    <col min="2091" max="2091" width="6.42578125" style="341" customWidth="1"/>
    <col min="2092" max="2092" width="7.85546875" style="341" customWidth="1"/>
    <col min="2093" max="2093" width="7.28515625" style="341" customWidth="1"/>
    <col min="2094" max="2094" width="6.85546875" style="341" customWidth="1"/>
    <col min="2095" max="2095" width="8.5703125" style="341" bestFit="1" customWidth="1"/>
    <col min="2096" max="2299" width="9.140625" style="341"/>
    <col min="2300" max="2300" width="3" style="341" bestFit="1" customWidth="1"/>
    <col min="2301" max="2301" width="30" style="341" customWidth="1"/>
    <col min="2302" max="2302" width="8.140625" style="341" customWidth="1"/>
    <col min="2303" max="2303" width="13.7109375" style="341" customWidth="1"/>
    <col min="2304" max="2304" width="6.28515625" style="341" customWidth="1"/>
    <col min="2305" max="2305" width="5.5703125" style="341" customWidth="1"/>
    <col min="2306" max="2306" width="9.140625" style="341"/>
    <col min="2307" max="2307" width="6" style="341" customWidth="1"/>
    <col min="2308" max="2308" width="6.5703125" style="341" customWidth="1"/>
    <col min="2309" max="2309" width="8.85546875" style="341" customWidth="1"/>
    <col min="2310" max="2310" width="6.28515625" style="341" customWidth="1"/>
    <col min="2311" max="2311" width="10.28515625" style="341" customWidth="1"/>
    <col min="2312" max="2312" width="8.85546875" style="341" customWidth="1"/>
    <col min="2313" max="2313" width="5.140625" style="341" customWidth="1"/>
    <col min="2314" max="2314" width="5" style="341" customWidth="1"/>
    <col min="2315" max="2315" width="4.42578125" style="341" customWidth="1"/>
    <col min="2316" max="2316" width="7.28515625" style="341" customWidth="1"/>
    <col min="2317" max="2317" width="9.140625" style="341"/>
    <col min="2318" max="2318" width="8.140625" style="341" customWidth="1"/>
    <col min="2319" max="2319" width="7.42578125" style="341" customWidth="1"/>
    <col min="2320" max="2320" width="9.140625" style="341"/>
    <col min="2321" max="2321" width="10.28515625" style="341" customWidth="1"/>
    <col min="2322" max="2322" width="5.42578125" style="341" customWidth="1"/>
    <col min="2323" max="2323" width="6" style="341" customWidth="1"/>
    <col min="2324" max="2324" width="5.42578125" style="341" customWidth="1"/>
    <col min="2325" max="2325" width="6" style="341" customWidth="1"/>
    <col min="2326" max="2326" width="6.5703125" style="341" customWidth="1"/>
    <col min="2327" max="2327" width="7" style="341" customWidth="1"/>
    <col min="2328" max="2328" width="6.42578125" style="341" bestFit="1" customWidth="1"/>
    <col min="2329" max="2329" width="6" style="341" bestFit="1" customWidth="1"/>
    <col min="2330" max="2330" width="6.42578125" style="341" bestFit="1" customWidth="1"/>
    <col min="2331" max="2331" width="6" style="341" bestFit="1" customWidth="1"/>
    <col min="2332" max="2332" width="5.42578125" style="341" bestFit="1" customWidth="1"/>
    <col min="2333" max="2333" width="6" style="341" bestFit="1" customWidth="1"/>
    <col min="2334" max="2334" width="4.5703125" style="341" customWidth="1"/>
    <col min="2335" max="2335" width="6.28515625" style="341" customWidth="1"/>
    <col min="2336" max="2336" width="4.7109375" style="341" customWidth="1"/>
    <col min="2337" max="2337" width="6.42578125" style="341" customWidth="1"/>
    <col min="2338" max="2338" width="6" style="341" customWidth="1"/>
    <col min="2339" max="2339" width="6.28515625" style="341" customWidth="1"/>
    <col min="2340" max="2340" width="7.140625" style="341" customWidth="1"/>
    <col min="2341" max="2341" width="6.85546875" style="341" customWidth="1"/>
    <col min="2342" max="2342" width="7.140625" style="341" customWidth="1"/>
    <col min="2343" max="2343" width="6.7109375" style="341" customWidth="1"/>
    <col min="2344" max="2344" width="7" style="341" customWidth="1"/>
    <col min="2345" max="2345" width="6.42578125" style="341" customWidth="1"/>
    <col min="2346" max="2346" width="8.42578125" style="341" customWidth="1"/>
    <col min="2347" max="2347" width="6.42578125" style="341" customWidth="1"/>
    <col min="2348" max="2348" width="7.85546875" style="341" customWidth="1"/>
    <col min="2349" max="2349" width="7.28515625" style="341" customWidth="1"/>
    <col min="2350" max="2350" width="6.85546875" style="341" customWidth="1"/>
    <col min="2351" max="2351" width="8.5703125" style="341" bestFit="1" customWidth="1"/>
    <col min="2352" max="2555" width="9.140625" style="341"/>
    <col min="2556" max="2556" width="3" style="341" bestFit="1" customWidth="1"/>
    <col min="2557" max="2557" width="30" style="341" customWidth="1"/>
    <col min="2558" max="2558" width="8.140625" style="341" customWidth="1"/>
    <col min="2559" max="2559" width="13.7109375" style="341" customWidth="1"/>
    <col min="2560" max="2560" width="6.28515625" style="341" customWidth="1"/>
    <col min="2561" max="2561" width="5.5703125" style="341" customWidth="1"/>
    <col min="2562" max="2562" width="9.140625" style="341"/>
    <col min="2563" max="2563" width="6" style="341" customWidth="1"/>
    <col min="2564" max="2564" width="6.5703125" style="341" customWidth="1"/>
    <col min="2565" max="2565" width="8.85546875" style="341" customWidth="1"/>
    <col min="2566" max="2566" width="6.28515625" style="341" customWidth="1"/>
    <col min="2567" max="2567" width="10.28515625" style="341" customWidth="1"/>
    <col min="2568" max="2568" width="8.85546875" style="341" customWidth="1"/>
    <col min="2569" max="2569" width="5.140625" style="341" customWidth="1"/>
    <col min="2570" max="2570" width="5" style="341" customWidth="1"/>
    <col min="2571" max="2571" width="4.42578125" style="341" customWidth="1"/>
    <col min="2572" max="2572" width="7.28515625" style="341" customWidth="1"/>
    <col min="2573" max="2573" width="9.140625" style="341"/>
    <col min="2574" max="2574" width="8.140625" style="341" customWidth="1"/>
    <col min="2575" max="2575" width="7.42578125" style="341" customWidth="1"/>
    <col min="2576" max="2576" width="9.140625" style="341"/>
    <col min="2577" max="2577" width="10.28515625" style="341" customWidth="1"/>
    <col min="2578" max="2578" width="5.42578125" style="341" customWidth="1"/>
    <col min="2579" max="2579" width="6" style="341" customWidth="1"/>
    <col min="2580" max="2580" width="5.42578125" style="341" customWidth="1"/>
    <col min="2581" max="2581" width="6" style="341" customWidth="1"/>
    <col min="2582" max="2582" width="6.5703125" style="341" customWidth="1"/>
    <col min="2583" max="2583" width="7" style="341" customWidth="1"/>
    <col min="2584" max="2584" width="6.42578125" style="341" bestFit="1" customWidth="1"/>
    <col min="2585" max="2585" width="6" style="341" bestFit="1" customWidth="1"/>
    <col min="2586" max="2586" width="6.42578125" style="341" bestFit="1" customWidth="1"/>
    <col min="2587" max="2587" width="6" style="341" bestFit="1" customWidth="1"/>
    <col min="2588" max="2588" width="5.42578125" style="341" bestFit="1" customWidth="1"/>
    <col min="2589" max="2589" width="6" style="341" bestFit="1" customWidth="1"/>
    <col min="2590" max="2590" width="4.5703125" style="341" customWidth="1"/>
    <col min="2591" max="2591" width="6.28515625" style="341" customWidth="1"/>
    <col min="2592" max="2592" width="4.7109375" style="341" customWidth="1"/>
    <col min="2593" max="2593" width="6.42578125" style="341" customWidth="1"/>
    <col min="2594" max="2594" width="6" style="341" customWidth="1"/>
    <col min="2595" max="2595" width="6.28515625" style="341" customWidth="1"/>
    <col min="2596" max="2596" width="7.140625" style="341" customWidth="1"/>
    <col min="2597" max="2597" width="6.85546875" style="341" customWidth="1"/>
    <col min="2598" max="2598" width="7.140625" style="341" customWidth="1"/>
    <col min="2599" max="2599" width="6.7109375" style="341" customWidth="1"/>
    <col min="2600" max="2600" width="7" style="341" customWidth="1"/>
    <col min="2601" max="2601" width="6.42578125" style="341" customWidth="1"/>
    <col min="2602" max="2602" width="8.42578125" style="341" customWidth="1"/>
    <col min="2603" max="2603" width="6.42578125" style="341" customWidth="1"/>
    <col min="2604" max="2604" width="7.85546875" style="341" customWidth="1"/>
    <col min="2605" max="2605" width="7.28515625" style="341" customWidth="1"/>
    <col min="2606" max="2606" width="6.85546875" style="341" customWidth="1"/>
    <col min="2607" max="2607" width="8.5703125" style="341" bestFit="1" customWidth="1"/>
    <col min="2608" max="2811" width="9.140625" style="341"/>
    <col min="2812" max="2812" width="3" style="341" bestFit="1" customWidth="1"/>
    <col min="2813" max="2813" width="30" style="341" customWidth="1"/>
    <col min="2814" max="2814" width="8.140625" style="341" customWidth="1"/>
    <col min="2815" max="2815" width="13.7109375" style="341" customWidth="1"/>
    <col min="2816" max="2816" width="6.28515625" style="341" customWidth="1"/>
    <col min="2817" max="2817" width="5.5703125" style="341" customWidth="1"/>
    <col min="2818" max="2818" width="9.140625" style="341"/>
    <col min="2819" max="2819" width="6" style="341" customWidth="1"/>
    <col min="2820" max="2820" width="6.5703125" style="341" customWidth="1"/>
    <col min="2821" max="2821" width="8.85546875" style="341" customWidth="1"/>
    <col min="2822" max="2822" width="6.28515625" style="341" customWidth="1"/>
    <col min="2823" max="2823" width="10.28515625" style="341" customWidth="1"/>
    <col min="2824" max="2824" width="8.85546875" style="341" customWidth="1"/>
    <col min="2825" max="2825" width="5.140625" style="341" customWidth="1"/>
    <col min="2826" max="2826" width="5" style="341" customWidth="1"/>
    <col min="2827" max="2827" width="4.42578125" style="341" customWidth="1"/>
    <col min="2828" max="2828" width="7.28515625" style="341" customWidth="1"/>
    <col min="2829" max="2829" width="9.140625" style="341"/>
    <col min="2830" max="2830" width="8.140625" style="341" customWidth="1"/>
    <col min="2831" max="2831" width="7.42578125" style="341" customWidth="1"/>
    <col min="2832" max="2832" width="9.140625" style="341"/>
    <col min="2833" max="2833" width="10.28515625" style="341" customWidth="1"/>
    <col min="2834" max="2834" width="5.42578125" style="341" customWidth="1"/>
    <col min="2835" max="2835" width="6" style="341" customWidth="1"/>
    <col min="2836" max="2836" width="5.42578125" style="341" customWidth="1"/>
    <col min="2837" max="2837" width="6" style="341" customWidth="1"/>
    <col min="2838" max="2838" width="6.5703125" style="341" customWidth="1"/>
    <col min="2839" max="2839" width="7" style="341" customWidth="1"/>
    <col min="2840" max="2840" width="6.42578125" style="341" bestFit="1" customWidth="1"/>
    <col min="2841" max="2841" width="6" style="341" bestFit="1" customWidth="1"/>
    <col min="2842" max="2842" width="6.42578125" style="341" bestFit="1" customWidth="1"/>
    <col min="2843" max="2843" width="6" style="341" bestFit="1" customWidth="1"/>
    <col min="2844" max="2844" width="5.42578125" style="341" bestFit="1" customWidth="1"/>
    <col min="2845" max="2845" width="6" style="341" bestFit="1" customWidth="1"/>
    <col min="2846" max="2846" width="4.5703125" style="341" customWidth="1"/>
    <col min="2847" max="2847" width="6.28515625" style="341" customWidth="1"/>
    <col min="2848" max="2848" width="4.7109375" style="341" customWidth="1"/>
    <col min="2849" max="2849" width="6.42578125" style="341" customWidth="1"/>
    <col min="2850" max="2850" width="6" style="341" customWidth="1"/>
    <col min="2851" max="2851" width="6.28515625" style="341" customWidth="1"/>
    <col min="2852" max="2852" width="7.140625" style="341" customWidth="1"/>
    <col min="2853" max="2853" width="6.85546875" style="341" customWidth="1"/>
    <col min="2854" max="2854" width="7.140625" style="341" customWidth="1"/>
    <col min="2855" max="2855" width="6.7109375" style="341" customWidth="1"/>
    <col min="2856" max="2856" width="7" style="341" customWidth="1"/>
    <col min="2857" max="2857" width="6.42578125" style="341" customWidth="1"/>
    <col min="2858" max="2858" width="8.42578125" style="341" customWidth="1"/>
    <col min="2859" max="2859" width="6.42578125" style="341" customWidth="1"/>
    <col min="2860" max="2860" width="7.85546875" style="341" customWidth="1"/>
    <col min="2861" max="2861" width="7.28515625" style="341" customWidth="1"/>
    <col min="2862" max="2862" width="6.85546875" style="341" customWidth="1"/>
    <col min="2863" max="2863" width="8.5703125" style="341" bestFit="1" customWidth="1"/>
    <col min="2864" max="3067" width="9.140625" style="341"/>
    <col min="3068" max="3068" width="3" style="341" bestFit="1" customWidth="1"/>
    <col min="3069" max="3069" width="30" style="341" customWidth="1"/>
    <col min="3070" max="3070" width="8.140625" style="341" customWidth="1"/>
    <col min="3071" max="3071" width="13.7109375" style="341" customWidth="1"/>
    <col min="3072" max="3072" width="6.28515625" style="341" customWidth="1"/>
    <col min="3073" max="3073" width="5.5703125" style="341" customWidth="1"/>
    <col min="3074" max="3074" width="9.140625" style="341"/>
    <col min="3075" max="3075" width="6" style="341" customWidth="1"/>
    <col min="3076" max="3076" width="6.5703125" style="341" customWidth="1"/>
    <col min="3077" max="3077" width="8.85546875" style="341" customWidth="1"/>
    <col min="3078" max="3078" width="6.28515625" style="341" customWidth="1"/>
    <col min="3079" max="3079" width="10.28515625" style="341" customWidth="1"/>
    <col min="3080" max="3080" width="8.85546875" style="341" customWidth="1"/>
    <col min="3081" max="3081" width="5.140625" style="341" customWidth="1"/>
    <col min="3082" max="3082" width="5" style="341" customWidth="1"/>
    <col min="3083" max="3083" width="4.42578125" style="341" customWidth="1"/>
    <col min="3084" max="3084" width="7.28515625" style="341" customWidth="1"/>
    <col min="3085" max="3085" width="9.140625" style="341"/>
    <col min="3086" max="3086" width="8.140625" style="341" customWidth="1"/>
    <col min="3087" max="3087" width="7.42578125" style="341" customWidth="1"/>
    <col min="3088" max="3088" width="9.140625" style="341"/>
    <col min="3089" max="3089" width="10.28515625" style="341" customWidth="1"/>
    <col min="3090" max="3090" width="5.42578125" style="341" customWidth="1"/>
    <col min="3091" max="3091" width="6" style="341" customWidth="1"/>
    <col min="3092" max="3092" width="5.42578125" style="341" customWidth="1"/>
    <col min="3093" max="3093" width="6" style="341" customWidth="1"/>
    <col min="3094" max="3094" width="6.5703125" style="341" customWidth="1"/>
    <col min="3095" max="3095" width="7" style="341" customWidth="1"/>
    <col min="3096" max="3096" width="6.42578125" style="341" bestFit="1" customWidth="1"/>
    <col min="3097" max="3097" width="6" style="341" bestFit="1" customWidth="1"/>
    <col min="3098" max="3098" width="6.42578125" style="341" bestFit="1" customWidth="1"/>
    <col min="3099" max="3099" width="6" style="341" bestFit="1" customWidth="1"/>
    <col min="3100" max="3100" width="5.42578125" style="341" bestFit="1" customWidth="1"/>
    <col min="3101" max="3101" width="6" style="341" bestFit="1" customWidth="1"/>
    <col min="3102" max="3102" width="4.5703125" style="341" customWidth="1"/>
    <col min="3103" max="3103" width="6.28515625" style="341" customWidth="1"/>
    <col min="3104" max="3104" width="4.7109375" style="341" customWidth="1"/>
    <col min="3105" max="3105" width="6.42578125" style="341" customWidth="1"/>
    <col min="3106" max="3106" width="6" style="341" customWidth="1"/>
    <col min="3107" max="3107" width="6.28515625" style="341" customWidth="1"/>
    <col min="3108" max="3108" width="7.140625" style="341" customWidth="1"/>
    <col min="3109" max="3109" width="6.85546875" style="341" customWidth="1"/>
    <col min="3110" max="3110" width="7.140625" style="341" customWidth="1"/>
    <col min="3111" max="3111" width="6.7109375" style="341" customWidth="1"/>
    <col min="3112" max="3112" width="7" style="341" customWidth="1"/>
    <col min="3113" max="3113" width="6.42578125" style="341" customWidth="1"/>
    <col min="3114" max="3114" width="8.42578125" style="341" customWidth="1"/>
    <col min="3115" max="3115" width="6.42578125" style="341" customWidth="1"/>
    <col min="3116" max="3116" width="7.85546875" style="341" customWidth="1"/>
    <col min="3117" max="3117" width="7.28515625" style="341" customWidth="1"/>
    <col min="3118" max="3118" width="6.85546875" style="341" customWidth="1"/>
    <col min="3119" max="3119" width="8.5703125" style="341" bestFit="1" customWidth="1"/>
    <col min="3120" max="3323" width="9.140625" style="341"/>
    <col min="3324" max="3324" width="3" style="341" bestFit="1" customWidth="1"/>
    <col min="3325" max="3325" width="30" style="341" customWidth="1"/>
    <col min="3326" max="3326" width="8.140625" style="341" customWidth="1"/>
    <col min="3327" max="3327" width="13.7109375" style="341" customWidth="1"/>
    <col min="3328" max="3328" width="6.28515625" style="341" customWidth="1"/>
    <col min="3329" max="3329" width="5.5703125" style="341" customWidth="1"/>
    <col min="3330" max="3330" width="9.140625" style="341"/>
    <col min="3331" max="3331" width="6" style="341" customWidth="1"/>
    <col min="3332" max="3332" width="6.5703125" style="341" customWidth="1"/>
    <col min="3333" max="3333" width="8.85546875" style="341" customWidth="1"/>
    <col min="3334" max="3334" width="6.28515625" style="341" customWidth="1"/>
    <col min="3335" max="3335" width="10.28515625" style="341" customWidth="1"/>
    <col min="3336" max="3336" width="8.85546875" style="341" customWidth="1"/>
    <col min="3337" max="3337" width="5.140625" style="341" customWidth="1"/>
    <col min="3338" max="3338" width="5" style="341" customWidth="1"/>
    <col min="3339" max="3339" width="4.42578125" style="341" customWidth="1"/>
    <col min="3340" max="3340" width="7.28515625" style="341" customWidth="1"/>
    <col min="3341" max="3341" width="9.140625" style="341"/>
    <col min="3342" max="3342" width="8.140625" style="341" customWidth="1"/>
    <col min="3343" max="3343" width="7.42578125" style="341" customWidth="1"/>
    <col min="3344" max="3344" width="9.140625" style="341"/>
    <col min="3345" max="3345" width="10.28515625" style="341" customWidth="1"/>
    <col min="3346" max="3346" width="5.42578125" style="341" customWidth="1"/>
    <col min="3347" max="3347" width="6" style="341" customWidth="1"/>
    <col min="3348" max="3348" width="5.42578125" style="341" customWidth="1"/>
    <col min="3349" max="3349" width="6" style="341" customWidth="1"/>
    <col min="3350" max="3350" width="6.5703125" style="341" customWidth="1"/>
    <col min="3351" max="3351" width="7" style="341" customWidth="1"/>
    <col min="3352" max="3352" width="6.42578125" style="341" bestFit="1" customWidth="1"/>
    <col min="3353" max="3353" width="6" style="341" bestFit="1" customWidth="1"/>
    <col min="3354" max="3354" width="6.42578125" style="341" bestFit="1" customWidth="1"/>
    <col min="3355" max="3355" width="6" style="341" bestFit="1" customWidth="1"/>
    <col min="3356" max="3356" width="5.42578125" style="341" bestFit="1" customWidth="1"/>
    <col min="3357" max="3357" width="6" style="341" bestFit="1" customWidth="1"/>
    <col min="3358" max="3358" width="4.5703125" style="341" customWidth="1"/>
    <col min="3359" max="3359" width="6.28515625" style="341" customWidth="1"/>
    <col min="3360" max="3360" width="4.7109375" style="341" customWidth="1"/>
    <col min="3361" max="3361" width="6.42578125" style="341" customWidth="1"/>
    <col min="3362" max="3362" width="6" style="341" customWidth="1"/>
    <col min="3363" max="3363" width="6.28515625" style="341" customWidth="1"/>
    <col min="3364" max="3364" width="7.140625" style="341" customWidth="1"/>
    <col min="3365" max="3365" width="6.85546875" style="341" customWidth="1"/>
    <col min="3366" max="3366" width="7.140625" style="341" customWidth="1"/>
    <col min="3367" max="3367" width="6.7109375" style="341" customWidth="1"/>
    <col min="3368" max="3368" width="7" style="341" customWidth="1"/>
    <col min="3369" max="3369" width="6.42578125" style="341" customWidth="1"/>
    <col min="3370" max="3370" width="8.42578125" style="341" customWidth="1"/>
    <col min="3371" max="3371" width="6.42578125" style="341" customWidth="1"/>
    <col min="3372" max="3372" width="7.85546875" style="341" customWidth="1"/>
    <col min="3373" max="3373" width="7.28515625" style="341" customWidth="1"/>
    <col min="3374" max="3374" width="6.85546875" style="341" customWidth="1"/>
    <col min="3375" max="3375" width="8.5703125" style="341" bestFit="1" customWidth="1"/>
    <col min="3376" max="3579" width="9.140625" style="341"/>
    <col min="3580" max="3580" width="3" style="341" bestFit="1" customWidth="1"/>
    <col min="3581" max="3581" width="30" style="341" customWidth="1"/>
    <col min="3582" max="3582" width="8.140625" style="341" customWidth="1"/>
    <col min="3583" max="3583" width="13.7109375" style="341" customWidth="1"/>
    <col min="3584" max="3584" width="6.28515625" style="341" customWidth="1"/>
    <col min="3585" max="3585" width="5.5703125" style="341" customWidth="1"/>
    <col min="3586" max="3586" width="9.140625" style="341"/>
    <col min="3587" max="3587" width="6" style="341" customWidth="1"/>
    <col min="3588" max="3588" width="6.5703125" style="341" customWidth="1"/>
    <col min="3589" max="3589" width="8.85546875" style="341" customWidth="1"/>
    <col min="3590" max="3590" width="6.28515625" style="341" customWidth="1"/>
    <col min="3591" max="3591" width="10.28515625" style="341" customWidth="1"/>
    <col min="3592" max="3592" width="8.85546875" style="341" customWidth="1"/>
    <col min="3593" max="3593" width="5.140625" style="341" customWidth="1"/>
    <col min="3594" max="3594" width="5" style="341" customWidth="1"/>
    <col min="3595" max="3595" width="4.42578125" style="341" customWidth="1"/>
    <col min="3596" max="3596" width="7.28515625" style="341" customWidth="1"/>
    <col min="3597" max="3597" width="9.140625" style="341"/>
    <col min="3598" max="3598" width="8.140625" style="341" customWidth="1"/>
    <col min="3599" max="3599" width="7.42578125" style="341" customWidth="1"/>
    <col min="3600" max="3600" width="9.140625" style="341"/>
    <col min="3601" max="3601" width="10.28515625" style="341" customWidth="1"/>
    <col min="3602" max="3602" width="5.42578125" style="341" customWidth="1"/>
    <col min="3603" max="3603" width="6" style="341" customWidth="1"/>
    <col min="3604" max="3604" width="5.42578125" style="341" customWidth="1"/>
    <col min="3605" max="3605" width="6" style="341" customWidth="1"/>
    <col min="3606" max="3606" width="6.5703125" style="341" customWidth="1"/>
    <col min="3607" max="3607" width="7" style="341" customWidth="1"/>
    <col min="3608" max="3608" width="6.42578125" style="341" bestFit="1" customWidth="1"/>
    <col min="3609" max="3609" width="6" style="341" bestFit="1" customWidth="1"/>
    <col min="3610" max="3610" width="6.42578125" style="341" bestFit="1" customWidth="1"/>
    <col min="3611" max="3611" width="6" style="341" bestFit="1" customWidth="1"/>
    <col min="3612" max="3612" width="5.42578125" style="341" bestFit="1" customWidth="1"/>
    <col min="3613" max="3613" width="6" style="341" bestFit="1" customWidth="1"/>
    <col min="3614" max="3614" width="4.5703125" style="341" customWidth="1"/>
    <col min="3615" max="3615" width="6.28515625" style="341" customWidth="1"/>
    <col min="3616" max="3616" width="4.7109375" style="341" customWidth="1"/>
    <col min="3617" max="3617" width="6.42578125" style="341" customWidth="1"/>
    <col min="3618" max="3618" width="6" style="341" customWidth="1"/>
    <col min="3619" max="3619" width="6.28515625" style="341" customWidth="1"/>
    <col min="3620" max="3620" width="7.140625" style="341" customWidth="1"/>
    <col min="3621" max="3621" width="6.85546875" style="341" customWidth="1"/>
    <col min="3622" max="3622" width="7.140625" style="341" customWidth="1"/>
    <col min="3623" max="3623" width="6.7109375" style="341" customWidth="1"/>
    <col min="3624" max="3624" width="7" style="341" customWidth="1"/>
    <col min="3625" max="3625" width="6.42578125" style="341" customWidth="1"/>
    <col min="3626" max="3626" width="8.42578125" style="341" customWidth="1"/>
    <col min="3627" max="3627" width="6.42578125" style="341" customWidth="1"/>
    <col min="3628" max="3628" width="7.85546875" style="341" customWidth="1"/>
    <col min="3629" max="3629" width="7.28515625" style="341" customWidth="1"/>
    <col min="3630" max="3630" width="6.85546875" style="341" customWidth="1"/>
    <col min="3631" max="3631" width="8.5703125" style="341" bestFit="1" customWidth="1"/>
    <col min="3632" max="3835" width="9.140625" style="341"/>
    <col min="3836" max="3836" width="3" style="341" bestFit="1" customWidth="1"/>
    <col min="3837" max="3837" width="30" style="341" customWidth="1"/>
    <col min="3838" max="3838" width="8.140625" style="341" customWidth="1"/>
    <col min="3839" max="3839" width="13.7109375" style="341" customWidth="1"/>
    <col min="3840" max="3840" width="6.28515625" style="341" customWidth="1"/>
    <col min="3841" max="3841" width="5.5703125" style="341" customWidth="1"/>
    <col min="3842" max="3842" width="9.140625" style="341"/>
    <col min="3843" max="3843" width="6" style="341" customWidth="1"/>
    <col min="3844" max="3844" width="6.5703125" style="341" customWidth="1"/>
    <col min="3845" max="3845" width="8.85546875" style="341" customWidth="1"/>
    <col min="3846" max="3846" width="6.28515625" style="341" customWidth="1"/>
    <col min="3847" max="3847" width="10.28515625" style="341" customWidth="1"/>
    <col min="3848" max="3848" width="8.85546875" style="341" customWidth="1"/>
    <col min="3849" max="3849" width="5.140625" style="341" customWidth="1"/>
    <col min="3850" max="3850" width="5" style="341" customWidth="1"/>
    <col min="3851" max="3851" width="4.42578125" style="341" customWidth="1"/>
    <col min="3852" max="3852" width="7.28515625" style="341" customWidth="1"/>
    <col min="3853" max="3853" width="9.140625" style="341"/>
    <col min="3854" max="3854" width="8.140625" style="341" customWidth="1"/>
    <col min="3855" max="3855" width="7.42578125" style="341" customWidth="1"/>
    <col min="3856" max="3856" width="9.140625" style="341"/>
    <col min="3857" max="3857" width="10.28515625" style="341" customWidth="1"/>
    <col min="3858" max="3858" width="5.42578125" style="341" customWidth="1"/>
    <col min="3859" max="3859" width="6" style="341" customWidth="1"/>
    <col min="3860" max="3860" width="5.42578125" style="341" customWidth="1"/>
    <col min="3861" max="3861" width="6" style="341" customWidth="1"/>
    <col min="3862" max="3862" width="6.5703125" style="341" customWidth="1"/>
    <col min="3863" max="3863" width="7" style="341" customWidth="1"/>
    <col min="3864" max="3864" width="6.42578125" style="341" bestFit="1" customWidth="1"/>
    <col min="3865" max="3865" width="6" style="341" bestFit="1" customWidth="1"/>
    <col min="3866" max="3866" width="6.42578125" style="341" bestFit="1" customWidth="1"/>
    <col min="3867" max="3867" width="6" style="341" bestFit="1" customWidth="1"/>
    <col min="3868" max="3868" width="5.42578125" style="341" bestFit="1" customWidth="1"/>
    <col min="3869" max="3869" width="6" style="341" bestFit="1" customWidth="1"/>
    <col min="3870" max="3870" width="4.5703125" style="341" customWidth="1"/>
    <col min="3871" max="3871" width="6.28515625" style="341" customWidth="1"/>
    <col min="3872" max="3872" width="4.7109375" style="341" customWidth="1"/>
    <col min="3873" max="3873" width="6.42578125" style="341" customWidth="1"/>
    <col min="3874" max="3874" width="6" style="341" customWidth="1"/>
    <col min="3875" max="3875" width="6.28515625" style="341" customWidth="1"/>
    <col min="3876" max="3876" width="7.140625" style="341" customWidth="1"/>
    <col min="3877" max="3877" width="6.85546875" style="341" customWidth="1"/>
    <col min="3878" max="3878" width="7.140625" style="341" customWidth="1"/>
    <col min="3879" max="3879" width="6.7109375" style="341" customWidth="1"/>
    <col min="3880" max="3880" width="7" style="341" customWidth="1"/>
    <col min="3881" max="3881" width="6.42578125" style="341" customWidth="1"/>
    <col min="3882" max="3882" width="8.42578125" style="341" customWidth="1"/>
    <col min="3883" max="3883" width="6.42578125" style="341" customWidth="1"/>
    <col min="3884" max="3884" width="7.85546875" style="341" customWidth="1"/>
    <col min="3885" max="3885" width="7.28515625" style="341" customWidth="1"/>
    <col min="3886" max="3886" width="6.85546875" style="341" customWidth="1"/>
    <col min="3887" max="3887" width="8.5703125" style="341" bestFit="1" customWidth="1"/>
    <col min="3888" max="4091" width="9.140625" style="341"/>
    <col min="4092" max="4092" width="3" style="341" bestFit="1" customWidth="1"/>
    <col min="4093" max="4093" width="30" style="341" customWidth="1"/>
    <col min="4094" max="4094" width="8.140625" style="341" customWidth="1"/>
    <col min="4095" max="4095" width="13.7109375" style="341" customWidth="1"/>
    <col min="4096" max="4096" width="6.28515625" style="341" customWidth="1"/>
    <col min="4097" max="4097" width="5.5703125" style="341" customWidth="1"/>
    <col min="4098" max="4098" width="9.140625" style="341"/>
    <col min="4099" max="4099" width="6" style="341" customWidth="1"/>
    <col min="4100" max="4100" width="6.5703125" style="341" customWidth="1"/>
    <col min="4101" max="4101" width="8.85546875" style="341" customWidth="1"/>
    <col min="4102" max="4102" width="6.28515625" style="341" customWidth="1"/>
    <col min="4103" max="4103" width="10.28515625" style="341" customWidth="1"/>
    <col min="4104" max="4104" width="8.85546875" style="341" customWidth="1"/>
    <col min="4105" max="4105" width="5.140625" style="341" customWidth="1"/>
    <col min="4106" max="4106" width="5" style="341" customWidth="1"/>
    <col min="4107" max="4107" width="4.42578125" style="341" customWidth="1"/>
    <col min="4108" max="4108" width="7.28515625" style="341" customWidth="1"/>
    <col min="4109" max="4109" width="9.140625" style="341"/>
    <col min="4110" max="4110" width="8.140625" style="341" customWidth="1"/>
    <col min="4111" max="4111" width="7.42578125" style="341" customWidth="1"/>
    <col min="4112" max="4112" width="9.140625" style="341"/>
    <col min="4113" max="4113" width="10.28515625" style="341" customWidth="1"/>
    <col min="4114" max="4114" width="5.42578125" style="341" customWidth="1"/>
    <col min="4115" max="4115" width="6" style="341" customWidth="1"/>
    <col min="4116" max="4116" width="5.42578125" style="341" customWidth="1"/>
    <col min="4117" max="4117" width="6" style="341" customWidth="1"/>
    <col min="4118" max="4118" width="6.5703125" style="341" customWidth="1"/>
    <col min="4119" max="4119" width="7" style="341" customWidth="1"/>
    <col min="4120" max="4120" width="6.42578125" style="341" bestFit="1" customWidth="1"/>
    <col min="4121" max="4121" width="6" style="341" bestFit="1" customWidth="1"/>
    <col min="4122" max="4122" width="6.42578125" style="341" bestFit="1" customWidth="1"/>
    <col min="4123" max="4123" width="6" style="341" bestFit="1" customWidth="1"/>
    <col min="4124" max="4124" width="5.42578125" style="341" bestFit="1" customWidth="1"/>
    <col min="4125" max="4125" width="6" style="341" bestFit="1" customWidth="1"/>
    <col min="4126" max="4126" width="4.5703125" style="341" customWidth="1"/>
    <col min="4127" max="4127" width="6.28515625" style="341" customWidth="1"/>
    <col min="4128" max="4128" width="4.7109375" style="341" customWidth="1"/>
    <col min="4129" max="4129" width="6.42578125" style="341" customWidth="1"/>
    <col min="4130" max="4130" width="6" style="341" customWidth="1"/>
    <col min="4131" max="4131" width="6.28515625" style="341" customWidth="1"/>
    <col min="4132" max="4132" width="7.140625" style="341" customWidth="1"/>
    <col min="4133" max="4133" width="6.85546875" style="341" customWidth="1"/>
    <col min="4134" max="4134" width="7.140625" style="341" customWidth="1"/>
    <col min="4135" max="4135" width="6.7109375" style="341" customWidth="1"/>
    <col min="4136" max="4136" width="7" style="341" customWidth="1"/>
    <col min="4137" max="4137" width="6.42578125" style="341" customWidth="1"/>
    <col min="4138" max="4138" width="8.42578125" style="341" customWidth="1"/>
    <col min="4139" max="4139" width="6.42578125" style="341" customWidth="1"/>
    <col min="4140" max="4140" width="7.85546875" style="341" customWidth="1"/>
    <col min="4141" max="4141" width="7.28515625" style="341" customWidth="1"/>
    <col min="4142" max="4142" width="6.85546875" style="341" customWidth="1"/>
    <col min="4143" max="4143" width="8.5703125" style="341" bestFit="1" customWidth="1"/>
    <col min="4144" max="4347" width="9.140625" style="341"/>
    <col min="4348" max="4348" width="3" style="341" bestFit="1" customWidth="1"/>
    <col min="4349" max="4349" width="30" style="341" customWidth="1"/>
    <col min="4350" max="4350" width="8.140625" style="341" customWidth="1"/>
    <col min="4351" max="4351" width="13.7109375" style="341" customWidth="1"/>
    <col min="4352" max="4352" width="6.28515625" style="341" customWidth="1"/>
    <col min="4353" max="4353" width="5.5703125" style="341" customWidth="1"/>
    <col min="4354" max="4354" width="9.140625" style="341"/>
    <col min="4355" max="4355" width="6" style="341" customWidth="1"/>
    <col min="4356" max="4356" width="6.5703125" style="341" customWidth="1"/>
    <col min="4357" max="4357" width="8.85546875" style="341" customWidth="1"/>
    <col min="4358" max="4358" width="6.28515625" style="341" customWidth="1"/>
    <col min="4359" max="4359" width="10.28515625" style="341" customWidth="1"/>
    <col min="4360" max="4360" width="8.85546875" style="341" customWidth="1"/>
    <col min="4361" max="4361" width="5.140625" style="341" customWidth="1"/>
    <col min="4362" max="4362" width="5" style="341" customWidth="1"/>
    <col min="4363" max="4363" width="4.42578125" style="341" customWidth="1"/>
    <col min="4364" max="4364" width="7.28515625" style="341" customWidth="1"/>
    <col min="4365" max="4365" width="9.140625" style="341"/>
    <col min="4366" max="4366" width="8.140625" style="341" customWidth="1"/>
    <col min="4367" max="4367" width="7.42578125" style="341" customWidth="1"/>
    <col min="4368" max="4368" width="9.140625" style="341"/>
    <col min="4369" max="4369" width="10.28515625" style="341" customWidth="1"/>
    <col min="4370" max="4370" width="5.42578125" style="341" customWidth="1"/>
    <col min="4371" max="4371" width="6" style="341" customWidth="1"/>
    <col min="4372" max="4372" width="5.42578125" style="341" customWidth="1"/>
    <col min="4373" max="4373" width="6" style="341" customWidth="1"/>
    <col min="4374" max="4374" width="6.5703125" style="341" customWidth="1"/>
    <col min="4375" max="4375" width="7" style="341" customWidth="1"/>
    <col min="4376" max="4376" width="6.42578125" style="341" bestFit="1" customWidth="1"/>
    <col min="4377" max="4377" width="6" style="341" bestFit="1" customWidth="1"/>
    <col min="4378" max="4378" width="6.42578125" style="341" bestFit="1" customWidth="1"/>
    <col min="4379" max="4379" width="6" style="341" bestFit="1" customWidth="1"/>
    <col min="4380" max="4380" width="5.42578125" style="341" bestFit="1" customWidth="1"/>
    <col min="4381" max="4381" width="6" style="341" bestFit="1" customWidth="1"/>
    <col min="4382" max="4382" width="4.5703125" style="341" customWidth="1"/>
    <col min="4383" max="4383" width="6.28515625" style="341" customWidth="1"/>
    <col min="4384" max="4384" width="4.7109375" style="341" customWidth="1"/>
    <col min="4385" max="4385" width="6.42578125" style="341" customWidth="1"/>
    <col min="4386" max="4386" width="6" style="341" customWidth="1"/>
    <col min="4387" max="4387" width="6.28515625" style="341" customWidth="1"/>
    <col min="4388" max="4388" width="7.140625" style="341" customWidth="1"/>
    <col min="4389" max="4389" width="6.85546875" style="341" customWidth="1"/>
    <col min="4390" max="4390" width="7.140625" style="341" customWidth="1"/>
    <col min="4391" max="4391" width="6.7109375" style="341" customWidth="1"/>
    <col min="4392" max="4392" width="7" style="341" customWidth="1"/>
    <col min="4393" max="4393" width="6.42578125" style="341" customWidth="1"/>
    <col min="4394" max="4394" width="8.42578125" style="341" customWidth="1"/>
    <col min="4395" max="4395" width="6.42578125" style="341" customWidth="1"/>
    <col min="4396" max="4396" width="7.85546875" style="341" customWidth="1"/>
    <col min="4397" max="4397" width="7.28515625" style="341" customWidth="1"/>
    <col min="4398" max="4398" width="6.85546875" style="341" customWidth="1"/>
    <col min="4399" max="4399" width="8.5703125" style="341" bestFit="1" customWidth="1"/>
    <col min="4400" max="4603" width="9.140625" style="341"/>
    <col min="4604" max="4604" width="3" style="341" bestFit="1" customWidth="1"/>
    <col min="4605" max="4605" width="30" style="341" customWidth="1"/>
    <col min="4606" max="4606" width="8.140625" style="341" customWidth="1"/>
    <col min="4607" max="4607" width="13.7109375" style="341" customWidth="1"/>
    <col min="4608" max="4608" width="6.28515625" style="341" customWidth="1"/>
    <col min="4609" max="4609" width="5.5703125" style="341" customWidth="1"/>
    <col min="4610" max="4610" width="9.140625" style="341"/>
    <col min="4611" max="4611" width="6" style="341" customWidth="1"/>
    <col min="4612" max="4612" width="6.5703125" style="341" customWidth="1"/>
    <col min="4613" max="4613" width="8.85546875" style="341" customWidth="1"/>
    <col min="4614" max="4614" width="6.28515625" style="341" customWidth="1"/>
    <col min="4615" max="4615" width="10.28515625" style="341" customWidth="1"/>
    <col min="4616" max="4616" width="8.85546875" style="341" customWidth="1"/>
    <col min="4617" max="4617" width="5.140625" style="341" customWidth="1"/>
    <col min="4618" max="4618" width="5" style="341" customWidth="1"/>
    <col min="4619" max="4619" width="4.42578125" style="341" customWidth="1"/>
    <col min="4620" max="4620" width="7.28515625" style="341" customWidth="1"/>
    <col min="4621" max="4621" width="9.140625" style="341"/>
    <col min="4622" max="4622" width="8.140625" style="341" customWidth="1"/>
    <col min="4623" max="4623" width="7.42578125" style="341" customWidth="1"/>
    <col min="4624" max="4624" width="9.140625" style="341"/>
    <col min="4625" max="4625" width="10.28515625" style="341" customWidth="1"/>
    <col min="4626" max="4626" width="5.42578125" style="341" customWidth="1"/>
    <col min="4627" max="4627" width="6" style="341" customWidth="1"/>
    <col min="4628" max="4628" width="5.42578125" style="341" customWidth="1"/>
    <col min="4629" max="4629" width="6" style="341" customWidth="1"/>
    <col min="4630" max="4630" width="6.5703125" style="341" customWidth="1"/>
    <col min="4631" max="4631" width="7" style="341" customWidth="1"/>
    <col min="4632" max="4632" width="6.42578125" style="341" bestFit="1" customWidth="1"/>
    <col min="4633" max="4633" width="6" style="341" bestFit="1" customWidth="1"/>
    <col min="4634" max="4634" width="6.42578125" style="341" bestFit="1" customWidth="1"/>
    <col min="4635" max="4635" width="6" style="341" bestFit="1" customWidth="1"/>
    <col min="4636" max="4636" width="5.42578125" style="341" bestFit="1" customWidth="1"/>
    <col min="4637" max="4637" width="6" style="341" bestFit="1" customWidth="1"/>
    <col min="4638" max="4638" width="4.5703125" style="341" customWidth="1"/>
    <col min="4639" max="4639" width="6.28515625" style="341" customWidth="1"/>
    <col min="4640" max="4640" width="4.7109375" style="341" customWidth="1"/>
    <col min="4641" max="4641" width="6.42578125" style="341" customWidth="1"/>
    <col min="4642" max="4642" width="6" style="341" customWidth="1"/>
    <col min="4643" max="4643" width="6.28515625" style="341" customWidth="1"/>
    <col min="4644" max="4644" width="7.140625" style="341" customWidth="1"/>
    <col min="4645" max="4645" width="6.85546875" style="341" customWidth="1"/>
    <col min="4646" max="4646" width="7.140625" style="341" customWidth="1"/>
    <col min="4647" max="4647" width="6.7109375" style="341" customWidth="1"/>
    <col min="4648" max="4648" width="7" style="341" customWidth="1"/>
    <col min="4649" max="4649" width="6.42578125" style="341" customWidth="1"/>
    <col min="4650" max="4650" width="8.42578125" style="341" customWidth="1"/>
    <col min="4651" max="4651" width="6.42578125" style="341" customWidth="1"/>
    <col min="4652" max="4652" width="7.85546875" style="341" customWidth="1"/>
    <col min="4653" max="4653" width="7.28515625" style="341" customWidth="1"/>
    <col min="4654" max="4654" width="6.85546875" style="341" customWidth="1"/>
    <col min="4655" max="4655" width="8.5703125" style="341" bestFit="1" customWidth="1"/>
    <col min="4656" max="4859" width="9.140625" style="341"/>
    <col min="4860" max="4860" width="3" style="341" bestFit="1" customWidth="1"/>
    <col min="4861" max="4861" width="30" style="341" customWidth="1"/>
    <col min="4862" max="4862" width="8.140625" style="341" customWidth="1"/>
    <col min="4863" max="4863" width="13.7109375" style="341" customWidth="1"/>
    <col min="4864" max="4864" width="6.28515625" style="341" customWidth="1"/>
    <col min="4865" max="4865" width="5.5703125" style="341" customWidth="1"/>
    <col min="4866" max="4866" width="9.140625" style="341"/>
    <col min="4867" max="4867" width="6" style="341" customWidth="1"/>
    <col min="4868" max="4868" width="6.5703125" style="341" customWidth="1"/>
    <col min="4869" max="4869" width="8.85546875" style="341" customWidth="1"/>
    <col min="4870" max="4870" width="6.28515625" style="341" customWidth="1"/>
    <col min="4871" max="4871" width="10.28515625" style="341" customWidth="1"/>
    <col min="4872" max="4872" width="8.85546875" style="341" customWidth="1"/>
    <col min="4873" max="4873" width="5.140625" style="341" customWidth="1"/>
    <col min="4874" max="4874" width="5" style="341" customWidth="1"/>
    <col min="4875" max="4875" width="4.42578125" style="341" customWidth="1"/>
    <col min="4876" max="4876" width="7.28515625" style="341" customWidth="1"/>
    <col min="4877" max="4877" width="9.140625" style="341"/>
    <col min="4878" max="4878" width="8.140625" style="341" customWidth="1"/>
    <col min="4879" max="4879" width="7.42578125" style="341" customWidth="1"/>
    <col min="4880" max="4880" width="9.140625" style="341"/>
    <col min="4881" max="4881" width="10.28515625" style="341" customWidth="1"/>
    <col min="4882" max="4882" width="5.42578125" style="341" customWidth="1"/>
    <col min="4883" max="4883" width="6" style="341" customWidth="1"/>
    <col min="4884" max="4884" width="5.42578125" style="341" customWidth="1"/>
    <col min="4885" max="4885" width="6" style="341" customWidth="1"/>
    <col min="4886" max="4886" width="6.5703125" style="341" customWidth="1"/>
    <col min="4887" max="4887" width="7" style="341" customWidth="1"/>
    <col min="4888" max="4888" width="6.42578125" style="341" bestFit="1" customWidth="1"/>
    <col min="4889" max="4889" width="6" style="341" bestFit="1" customWidth="1"/>
    <col min="4890" max="4890" width="6.42578125" style="341" bestFit="1" customWidth="1"/>
    <col min="4891" max="4891" width="6" style="341" bestFit="1" customWidth="1"/>
    <col min="4892" max="4892" width="5.42578125" style="341" bestFit="1" customWidth="1"/>
    <col min="4893" max="4893" width="6" style="341" bestFit="1" customWidth="1"/>
    <col min="4894" max="4894" width="4.5703125" style="341" customWidth="1"/>
    <col min="4895" max="4895" width="6.28515625" style="341" customWidth="1"/>
    <col min="4896" max="4896" width="4.7109375" style="341" customWidth="1"/>
    <col min="4897" max="4897" width="6.42578125" style="341" customWidth="1"/>
    <col min="4898" max="4898" width="6" style="341" customWidth="1"/>
    <col min="4899" max="4899" width="6.28515625" style="341" customWidth="1"/>
    <col min="4900" max="4900" width="7.140625" style="341" customWidth="1"/>
    <col min="4901" max="4901" width="6.85546875" style="341" customWidth="1"/>
    <col min="4902" max="4902" width="7.140625" style="341" customWidth="1"/>
    <col min="4903" max="4903" width="6.7109375" style="341" customWidth="1"/>
    <col min="4904" max="4904" width="7" style="341" customWidth="1"/>
    <col min="4905" max="4905" width="6.42578125" style="341" customWidth="1"/>
    <col min="4906" max="4906" width="8.42578125" style="341" customWidth="1"/>
    <col min="4907" max="4907" width="6.42578125" style="341" customWidth="1"/>
    <col min="4908" max="4908" width="7.85546875" style="341" customWidth="1"/>
    <col min="4909" max="4909" width="7.28515625" style="341" customWidth="1"/>
    <col min="4910" max="4910" width="6.85546875" style="341" customWidth="1"/>
    <col min="4911" max="4911" width="8.5703125" style="341" bestFit="1" customWidth="1"/>
    <col min="4912" max="5115" width="9.140625" style="341"/>
    <col min="5116" max="5116" width="3" style="341" bestFit="1" customWidth="1"/>
    <col min="5117" max="5117" width="30" style="341" customWidth="1"/>
    <col min="5118" max="5118" width="8.140625" style="341" customWidth="1"/>
    <col min="5119" max="5119" width="13.7109375" style="341" customWidth="1"/>
    <col min="5120" max="5120" width="6.28515625" style="341" customWidth="1"/>
    <col min="5121" max="5121" width="5.5703125" style="341" customWidth="1"/>
    <col min="5122" max="5122" width="9.140625" style="341"/>
    <col min="5123" max="5123" width="6" style="341" customWidth="1"/>
    <col min="5124" max="5124" width="6.5703125" style="341" customWidth="1"/>
    <col min="5125" max="5125" width="8.85546875" style="341" customWidth="1"/>
    <col min="5126" max="5126" width="6.28515625" style="341" customWidth="1"/>
    <col min="5127" max="5127" width="10.28515625" style="341" customWidth="1"/>
    <col min="5128" max="5128" width="8.85546875" style="341" customWidth="1"/>
    <col min="5129" max="5129" width="5.140625" style="341" customWidth="1"/>
    <col min="5130" max="5130" width="5" style="341" customWidth="1"/>
    <col min="5131" max="5131" width="4.42578125" style="341" customWidth="1"/>
    <col min="5132" max="5132" width="7.28515625" style="341" customWidth="1"/>
    <col min="5133" max="5133" width="9.140625" style="341"/>
    <col min="5134" max="5134" width="8.140625" style="341" customWidth="1"/>
    <col min="5135" max="5135" width="7.42578125" style="341" customWidth="1"/>
    <col min="5136" max="5136" width="9.140625" style="341"/>
    <col min="5137" max="5137" width="10.28515625" style="341" customWidth="1"/>
    <col min="5138" max="5138" width="5.42578125" style="341" customWidth="1"/>
    <col min="5139" max="5139" width="6" style="341" customWidth="1"/>
    <col min="5140" max="5140" width="5.42578125" style="341" customWidth="1"/>
    <col min="5141" max="5141" width="6" style="341" customWidth="1"/>
    <col min="5142" max="5142" width="6.5703125" style="341" customWidth="1"/>
    <col min="5143" max="5143" width="7" style="341" customWidth="1"/>
    <col min="5144" max="5144" width="6.42578125" style="341" bestFit="1" customWidth="1"/>
    <col min="5145" max="5145" width="6" style="341" bestFit="1" customWidth="1"/>
    <col min="5146" max="5146" width="6.42578125" style="341" bestFit="1" customWidth="1"/>
    <col min="5147" max="5147" width="6" style="341" bestFit="1" customWidth="1"/>
    <col min="5148" max="5148" width="5.42578125" style="341" bestFit="1" customWidth="1"/>
    <col min="5149" max="5149" width="6" style="341" bestFit="1" customWidth="1"/>
    <col min="5150" max="5150" width="4.5703125" style="341" customWidth="1"/>
    <col min="5151" max="5151" width="6.28515625" style="341" customWidth="1"/>
    <col min="5152" max="5152" width="4.7109375" style="341" customWidth="1"/>
    <col min="5153" max="5153" width="6.42578125" style="341" customWidth="1"/>
    <col min="5154" max="5154" width="6" style="341" customWidth="1"/>
    <col min="5155" max="5155" width="6.28515625" style="341" customWidth="1"/>
    <col min="5156" max="5156" width="7.140625" style="341" customWidth="1"/>
    <col min="5157" max="5157" width="6.85546875" style="341" customWidth="1"/>
    <col min="5158" max="5158" width="7.140625" style="341" customWidth="1"/>
    <col min="5159" max="5159" width="6.7109375" style="341" customWidth="1"/>
    <col min="5160" max="5160" width="7" style="341" customWidth="1"/>
    <col min="5161" max="5161" width="6.42578125" style="341" customWidth="1"/>
    <col min="5162" max="5162" width="8.42578125" style="341" customWidth="1"/>
    <col min="5163" max="5163" width="6.42578125" style="341" customWidth="1"/>
    <col min="5164" max="5164" width="7.85546875" style="341" customWidth="1"/>
    <col min="5165" max="5165" width="7.28515625" style="341" customWidth="1"/>
    <col min="5166" max="5166" width="6.85546875" style="341" customWidth="1"/>
    <col min="5167" max="5167" width="8.5703125" style="341" bestFit="1" customWidth="1"/>
    <col min="5168" max="5371" width="9.140625" style="341"/>
    <col min="5372" max="5372" width="3" style="341" bestFit="1" customWidth="1"/>
    <col min="5373" max="5373" width="30" style="341" customWidth="1"/>
    <col min="5374" max="5374" width="8.140625" style="341" customWidth="1"/>
    <col min="5375" max="5375" width="13.7109375" style="341" customWidth="1"/>
    <col min="5376" max="5376" width="6.28515625" style="341" customWidth="1"/>
    <col min="5377" max="5377" width="5.5703125" style="341" customWidth="1"/>
    <col min="5378" max="5378" width="9.140625" style="341"/>
    <col min="5379" max="5379" width="6" style="341" customWidth="1"/>
    <col min="5380" max="5380" width="6.5703125" style="341" customWidth="1"/>
    <col min="5381" max="5381" width="8.85546875" style="341" customWidth="1"/>
    <col min="5382" max="5382" width="6.28515625" style="341" customWidth="1"/>
    <col min="5383" max="5383" width="10.28515625" style="341" customWidth="1"/>
    <col min="5384" max="5384" width="8.85546875" style="341" customWidth="1"/>
    <col min="5385" max="5385" width="5.140625" style="341" customWidth="1"/>
    <col min="5386" max="5386" width="5" style="341" customWidth="1"/>
    <col min="5387" max="5387" width="4.42578125" style="341" customWidth="1"/>
    <col min="5388" max="5388" width="7.28515625" style="341" customWidth="1"/>
    <col min="5389" max="5389" width="9.140625" style="341"/>
    <col min="5390" max="5390" width="8.140625" style="341" customWidth="1"/>
    <col min="5391" max="5391" width="7.42578125" style="341" customWidth="1"/>
    <col min="5392" max="5392" width="9.140625" style="341"/>
    <col min="5393" max="5393" width="10.28515625" style="341" customWidth="1"/>
    <col min="5394" max="5394" width="5.42578125" style="341" customWidth="1"/>
    <col min="5395" max="5395" width="6" style="341" customWidth="1"/>
    <col min="5396" max="5396" width="5.42578125" style="341" customWidth="1"/>
    <col min="5397" max="5397" width="6" style="341" customWidth="1"/>
    <col min="5398" max="5398" width="6.5703125" style="341" customWidth="1"/>
    <col min="5399" max="5399" width="7" style="341" customWidth="1"/>
    <col min="5400" max="5400" width="6.42578125" style="341" bestFit="1" customWidth="1"/>
    <col min="5401" max="5401" width="6" style="341" bestFit="1" customWidth="1"/>
    <col min="5402" max="5402" width="6.42578125" style="341" bestFit="1" customWidth="1"/>
    <col min="5403" max="5403" width="6" style="341" bestFit="1" customWidth="1"/>
    <col min="5404" max="5404" width="5.42578125" style="341" bestFit="1" customWidth="1"/>
    <col min="5405" max="5405" width="6" style="341" bestFit="1" customWidth="1"/>
    <col min="5406" max="5406" width="4.5703125" style="341" customWidth="1"/>
    <col min="5407" max="5407" width="6.28515625" style="341" customWidth="1"/>
    <col min="5408" max="5408" width="4.7109375" style="341" customWidth="1"/>
    <col min="5409" max="5409" width="6.42578125" style="341" customWidth="1"/>
    <col min="5410" max="5410" width="6" style="341" customWidth="1"/>
    <col min="5411" max="5411" width="6.28515625" style="341" customWidth="1"/>
    <col min="5412" max="5412" width="7.140625" style="341" customWidth="1"/>
    <col min="5413" max="5413" width="6.85546875" style="341" customWidth="1"/>
    <col min="5414" max="5414" width="7.140625" style="341" customWidth="1"/>
    <col min="5415" max="5415" width="6.7109375" style="341" customWidth="1"/>
    <col min="5416" max="5416" width="7" style="341" customWidth="1"/>
    <col min="5417" max="5417" width="6.42578125" style="341" customWidth="1"/>
    <col min="5418" max="5418" width="8.42578125" style="341" customWidth="1"/>
    <col min="5419" max="5419" width="6.42578125" style="341" customWidth="1"/>
    <col min="5420" max="5420" width="7.85546875" style="341" customWidth="1"/>
    <col min="5421" max="5421" width="7.28515625" style="341" customWidth="1"/>
    <col min="5422" max="5422" width="6.85546875" style="341" customWidth="1"/>
    <col min="5423" max="5423" width="8.5703125" style="341" bestFit="1" customWidth="1"/>
    <col min="5424" max="5627" width="9.140625" style="341"/>
    <col min="5628" max="5628" width="3" style="341" bestFit="1" customWidth="1"/>
    <col min="5629" max="5629" width="30" style="341" customWidth="1"/>
    <col min="5630" max="5630" width="8.140625" style="341" customWidth="1"/>
    <col min="5631" max="5631" width="13.7109375" style="341" customWidth="1"/>
    <col min="5632" max="5632" width="6.28515625" style="341" customWidth="1"/>
    <col min="5633" max="5633" width="5.5703125" style="341" customWidth="1"/>
    <col min="5634" max="5634" width="9.140625" style="341"/>
    <col min="5635" max="5635" width="6" style="341" customWidth="1"/>
    <col min="5636" max="5636" width="6.5703125" style="341" customWidth="1"/>
    <col min="5637" max="5637" width="8.85546875" style="341" customWidth="1"/>
    <col min="5638" max="5638" width="6.28515625" style="341" customWidth="1"/>
    <col min="5639" max="5639" width="10.28515625" style="341" customWidth="1"/>
    <col min="5640" max="5640" width="8.85546875" style="341" customWidth="1"/>
    <col min="5641" max="5641" width="5.140625" style="341" customWidth="1"/>
    <col min="5642" max="5642" width="5" style="341" customWidth="1"/>
    <col min="5643" max="5643" width="4.42578125" style="341" customWidth="1"/>
    <col min="5644" max="5644" width="7.28515625" style="341" customWidth="1"/>
    <col min="5645" max="5645" width="9.140625" style="341"/>
    <col min="5646" max="5646" width="8.140625" style="341" customWidth="1"/>
    <col min="5647" max="5647" width="7.42578125" style="341" customWidth="1"/>
    <col min="5648" max="5648" width="9.140625" style="341"/>
    <col min="5649" max="5649" width="10.28515625" style="341" customWidth="1"/>
    <col min="5650" max="5650" width="5.42578125" style="341" customWidth="1"/>
    <col min="5651" max="5651" width="6" style="341" customWidth="1"/>
    <col min="5652" max="5652" width="5.42578125" style="341" customWidth="1"/>
    <col min="5653" max="5653" width="6" style="341" customWidth="1"/>
    <col min="5654" max="5654" width="6.5703125" style="341" customWidth="1"/>
    <col min="5655" max="5655" width="7" style="341" customWidth="1"/>
    <col min="5656" max="5656" width="6.42578125" style="341" bestFit="1" customWidth="1"/>
    <col min="5657" max="5657" width="6" style="341" bestFit="1" customWidth="1"/>
    <col min="5658" max="5658" width="6.42578125" style="341" bestFit="1" customWidth="1"/>
    <col min="5659" max="5659" width="6" style="341" bestFit="1" customWidth="1"/>
    <col min="5660" max="5660" width="5.42578125" style="341" bestFit="1" customWidth="1"/>
    <col min="5661" max="5661" width="6" style="341" bestFit="1" customWidth="1"/>
    <col min="5662" max="5662" width="4.5703125" style="341" customWidth="1"/>
    <col min="5663" max="5663" width="6.28515625" style="341" customWidth="1"/>
    <col min="5664" max="5664" width="4.7109375" style="341" customWidth="1"/>
    <col min="5665" max="5665" width="6.42578125" style="341" customWidth="1"/>
    <col min="5666" max="5666" width="6" style="341" customWidth="1"/>
    <col min="5667" max="5667" width="6.28515625" style="341" customWidth="1"/>
    <col min="5668" max="5668" width="7.140625" style="341" customWidth="1"/>
    <col min="5669" max="5669" width="6.85546875" style="341" customWidth="1"/>
    <col min="5670" max="5670" width="7.140625" style="341" customWidth="1"/>
    <col min="5671" max="5671" width="6.7109375" style="341" customWidth="1"/>
    <col min="5672" max="5672" width="7" style="341" customWidth="1"/>
    <col min="5673" max="5673" width="6.42578125" style="341" customWidth="1"/>
    <col min="5674" max="5674" width="8.42578125" style="341" customWidth="1"/>
    <col min="5675" max="5675" width="6.42578125" style="341" customWidth="1"/>
    <col min="5676" max="5676" width="7.85546875" style="341" customWidth="1"/>
    <col min="5677" max="5677" width="7.28515625" style="341" customWidth="1"/>
    <col min="5678" max="5678" width="6.85546875" style="341" customWidth="1"/>
    <col min="5679" max="5679" width="8.5703125" style="341" bestFit="1" customWidth="1"/>
    <col min="5680" max="5883" width="9.140625" style="341"/>
    <col min="5884" max="5884" width="3" style="341" bestFit="1" customWidth="1"/>
    <col min="5885" max="5885" width="30" style="341" customWidth="1"/>
    <col min="5886" max="5886" width="8.140625" style="341" customWidth="1"/>
    <col min="5887" max="5887" width="13.7109375" style="341" customWidth="1"/>
    <col min="5888" max="5888" width="6.28515625" style="341" customWidth="1"/>
    <col min="5889" max="5889" width="5.5703125" style="341" customWidth="1"/>
    <col min="5890" max="5890" width="9.140625" style="341"/>
    <col min="5891" max="5891" width="6" style="341" customWidth="1"/>
    <col min="5892" max="5892" width="6.5703125" style="341" customWidth="1"/>
    <col min="5893" max="5893" width="8.85546875" style="341" customWidth="1"/>
    <col min="5894" max="5894" width="6.28515625" style="341" customWidth="1"/>
    <col min="5895" max="5895" width="10.28515625" style="341" customWidth="1"/>
    <col min="5896" max="5896" width="8.85546875" style="341" customWidth="1"/>
    <col min="5897" max="5897" width="5.140625" style="341" customWidth="1"/>
    <col min="5898" max="5898" width="5" style="341" customWidth="1"/>
    <col min="5899" max="5899" width="4.42578125" style="341" customWidth="1"/>
    <col min="5900" max="5900" width="7.28515625" style="341" customWidth="1"/>
    <col min="5901" max="5901" width="9.140625" style="341"/>
    <col min="5902" max="5902" width="8.140625" style="341" customWidth="1"/>
    <col min="5903" max="5903" width="7.42578125" style="341" customWidth="1"/>
    <col min="5904" max="5904" width="9.140625" style="341"/>
    <col min="5905" max="5905" width="10.28515625" style="341" customWidth="1"/>
    <col min="5906" max="5906" width="5.42578125" style="341" customWidth="1"/>
    <col min="5907" max="5907" width="6" style="341" customWidth="1"/>
    <col min="5908" max="5908" width="5.42578125" style="341" customWidth="1"/>
    <col min="5909" max="5909" width="6" style="341" customWidth="1"/>
    <col min="5910" max="5910" width="6.5703125" style="341" customWidth="1"/>
    <col min="5911" max="5911" width="7" style="341" customWidth="1"/>
    <col min="5912" max="5912" width="6.42578125" style="341" bestFit="1" customWidth="1"/>
    <col min="5913" max="5913" width="6" style="341" bestFit="1" customWidth="1"/>
    <col min="5914" max="5914" width="6.42578125" style="341" bestFit="1" customWidth="1"/>
    <col min="5915" max="5915" width="6" style="341" bestFit="1" customWidth="1"/>
    <col min="5916" max="5916" width="5.42578125" style="341" bestFit="1" customWidth="1"/>
    <col min="5917" max="5917" width="6" style="341" bestFit="1" customWidth="1"/>
    <col min="5918" max="5918" width="4.5703125" style="341" customWidth="1"/>
    <col min="5919" max="5919" width="6.28515625" style="341" customWidth="1"/>
    <col min="5920" max="5920" width="4.7109375" style="341" customWidth="1"/>
    <col min="5921" max="5921" width="6.42578125" style="341" customWidth="1"/>
    <col min="5922" max="5922" width="6" style="341" customWidth="1"/>
    <col min="5923" max="5923" width="6.28515625" style="341" customWidth="1"/>
    <col min="5924" max="5924" width="7.140625" style="341" customWidth="1"/>
    <col min="5925" max="5925" width="6.85546875" style="341" customWidth="1"/>
    <col min="5926" max="5926" width="7.140625" style="341" customWidth="1"/>
    <col min="5927" max="5927" width="6.7109375" style="341" customWidth="1"/>
    <col min="5928" max="5928" width="7" style="341" customWidth="1"/>
    <col min="5929" max="5929" width="6.42578125" style="341" customWidth="1"/>
    <col min="5930" max="5930" width="8.42578125" style="341" customWidth="1"/>
    <col min="5931" max="5931" width="6.42578125" style="341" customWidth="1"/>
    <col min="5932" max="5932" width="7.85546875" style="341" customWidth="1"/>
    <col min="5933" max="5933" width="7.28515625" style="341" customWidth="1"/>
    <col min="5934" max="5934" width="6.85546875" style="341" customWidth="1"/>
    <col min="5935" max="5935" width="8.5703125" style="341" bestFit="1" customWidth="1"/>
    <col min="5936" max="6139" width="9.140625" style="341"/>
    <col min="6140" max="6140" width="3" style="341" bestFit="1" customWidth="1"/>
    <col min="6141" max="6141" width="30" style="341" customWidth="1"/>
    <col min="6142" max="6142" width="8.140625" style="341" customWidth="1"/>
    <col min="6143" max="6143" width="13.7109375" style="341" customWidth="1"/>
    <col min="6144" max="6144" width="6.28515625" style="341" customWidth="1"/>
    <col min="6145" max="6145" width="5.5703125" style="341" customWidth="1"/>
    <col min="6146" max="6146" width="9.140625" style="341"/>
    <col min="6147" max="6147" width="6" style="341" customWidth="1"/>
    <col min="6148" max="6148" width="6.5703125" style="341" customWidth="1"/>
    <col min="6149" max="6149" width="8.85546875" style="341" customWidth="1"/>
    <col min="6150" max="6150" width="6.28515625" style="341" customWidth="1"/>
    <col min="6151" max="6151" width="10.28515625" style="341" customWidth="1"/>
    <col min="6152" max="6152" width="8.85546875" style="341" customWidth="1"/>
    <col min="6153" max="6153" width="5.140625" style="341" customWidth="1"/>
    <col min="6154" max="6154" width="5" style="341" customWidth="1"/>
    <col min="6155" max="6155" width="4.42578125" style="341" customWidth="1"/>
    <col min="6156" max="6156" width="7.28515625" style="341" customWidth="1"/>
    <col min="6157" max="6157" width="9.140625" style="341"/>
    <col min="6158" max="6158" width="8.140625" style="341" customWidth="1"/>
    <col min="6159" max="6159" width="7.42578125" style="341" customWidth="1"/>
    <col min="6160" max="6160" width="9.140625" style="341"/>
    <col min="6161" max="6161" width="10.28515625" style="341" customWidth="1"/>
    <col min="6162" max="6162" width="5.42578125" style="341" customWidth="1"/>
    <col min="6163" max="6163" width="6" style="341" customWidth="1"/>
    <col min="6164" max="6164" width="5.42578125" style="341" customWidth="1"/>
    <col min="6165" max="6165" width="6" style="341" customWidth="1"/>
    <col min="6166" max="6166" width="6.5703125" style="341" customWidth="1"/>
    <col min="6167" max="6167" width="7" style="341" customWidth="1"/>
    <col min="6168" max="6168" width="6.42578125" style="341" bestFit="1" customWidth="1"/>
    <col min="6169" max="6169" width="6" style="341" bestFit="1" customWidth="1"/>
    <col min="6170" max="6170" width="6.42578125" style="341" bestFit="1" customWidth="1"/>
    <col min="6171" max="6171" width="6" style="341" bestFit="1" customWidth="1"/>
    <col min="6172" max="6172" width="5.42578125" style="341" bestFit="1" customWidth="1"/>
    <col min="6173" max="6173" width="6" style="341" bestFit="1" customWidth="1"/>
    <col min="6174" max="6174" width="4.5703125" style="341" customWidth="1"/>
    <col min="6175" max="6175" width="6.28515625" style="341" customWidth="1"/>
    <col min="6176" max="6176" width="4.7109375" style="341" customWidth="1"/>
    <col min="6177" max="6177" width="6.42578125" style="341" customWidth="1"/>
    <col min="6178" max="6178" width="6" style="341" customWidth="1"/>
    <col min="6179" max="6179" width="6.28515625" style="341" customWidth="1"/>
    <col min="6180" max="6180" width="7.140625" style="341" customWidth="1"/>
    <col min="6181" max="6181" width="6.85546875" style="341" customWidth="1"/>
    <col min="6182" max="6182" width="7.140625" style="341" customWidth="1"/>
    <col min="6183" max="6183" width="6.7109375" style="341" customWidth="1"/>
    <col min="6184" max="6184" width="7" style="341" customWidth="1"/>
    <col min="6185" max="6185" width="6.42578125" style="341" customWidth="1"/>
    <col min="6186" max="6186" width="8.42578125" style="341" customWidth="1"/>
    <col min="6187" max="6187" width="6.42578125" style="341" customWidth="1"/>
    <col min="6188" max="6188" width="7.85546875" style="341" customWidth="1"/>
    <col min="6189" max="6189" width="7.28515625" style="341" customWidth="1"/>
    <col min="6190" max="6190" width="6.85546875" style="341" customWidth="1"/>
    <col min="6191" max="6191" width="8.5703125" style="341" bestFit="1" customWidth="1"/>
    <col min="6192" max="6395" width="9.140625" style="341"/>
    <col min="6396" max="6396" width="3" style="341" bestFit="1" customWidth="1"/>
    <col min="6397" max="6397" width="30" style="341" customWidth="1"/>
    <col min="6398" max="6398" width="8.140625" style="341" customWidth="1"/>
    <col min="6399" max="6399" width="13.7109375" style="341" customWidth="1"/>
    <col min="6400" max="6400" width="6.28515625" style="341" customWidth="1"/>
    <col min="6401" max="6401" width="5.5703125" style="341" customWidth="1"/>
    <col min="6402" max="6402" width="9.140625" style="341"/>
    <col min="6403" max="6403" width="6" style="341" customWidth="1"/>
    <col min="6404" max="6404" width="6.5703125" style="341" customWidth="1"/>
    <col min="6405" max="6405" width="8.85546875" style="341" customWidth="1"/>
    <col min="6406" max="6406" width="6.28515625" style="341" customWidth="1"/>
    <col min="6407" max="6407" width="10.28515625" style="341" customWidth="1"/>
    <col min="6408" max="6408" width="8.85546875" style="341" customWidth="1"/>
    <col min="6409" max="6409" width="5.140625" style="341" customWidth="1"/>
    <col min="6410" max="6410" width="5" style="341" customWidth="1"/>
    <col min="6411" max="6411" width="4.42578125" style="341" customWidth="1"/>
    <col min="6412" max="6412" width="7.28515625" style="341" customWidth="1"/>
    <col min="6413" max="6413" width="9.140625" style="341"/>
    <col min="6414" max="6414" width="8.140625" style="341" customWidth="1"/>
    <col min="6415" max="6415" width="7.42578125" style="341" customWidth="1"/>
    <col min="6416" max="6416" width="9.140625" style="341"/>
    <col min="6417" max="6417" width="10.28515625" style="341" customWidth="1"/>
    <col min="6418" max="6418" width="5.42578125" style="341" customWidth="1"/>
    <col min="6419" max="6419" width="6" style="341" customWidth="1"/>
    <col min="6420" max="6420" width="5.42578125" style="341" customWidth="1"/>
    <col min="6421" max="6421" width="6" style="341" customWidth="1"/>
    <col min="6422" max="6422" width="6.5703125" style="341" customWidth="1"/>
    <col min="6423" max="6423" width="7" style="341" customWidth="1"/>
    <col min="6424" max="6424" width="6.42578125" style="341" bestFit="1" customWidth="1"/>
    <col min="6425" max="6425" width="6" style="341" bestFit="1" customWidth="1"/>
    <col min="6426" max="6426" width="6.42578125" style="341" bestFit="1" customWidth="1"/>
    <col min="6427" max="6427" width="6" style="341" bestFit="1" customWidth="1"/>
    <col min="6428" max="6428" width="5.42578125" style="341" bestFit="1" customWidth="1"/>
    <col min="6429" max="6429" width="6" style="341" bestFit="1" customWidth="1"/>
    <col min="6430" max="6430" width="4.5703125" style="341" customWidth="1"/>
    <col min="6431" max="6431" width="6.28515625" style="341" customWidth="1"/>
    <col min="6432" max="6432" width="4.7109375" style="341" customWidth="1"/>
    <col min="6433" max="6433" width="6.42578125" style="341" customWidth="1"/>
    <col min="6434" max="6434" width="6" style="341" customWidth="1"/>
    <col min="6435" max="6435" width="6.28515625" style="341" customWidth="1"/>
    <col min="6436" max="6436" width="7.140625" style="341" customWidth="1"/>
    <col min="6437" max="6437" width="6.85546875" style="341" customWidth="1"/>
    <col min="6438" max="6438" width="7.140625" style="341" customWidth="1"/>
    <col min="6439" max="6439" width="6.7109375" style="341" customWidth="1"/>
    <col min="6440" max="6440" width="7" style="341" customWidth="1"/>
    <col min="6441" max="6441" width="6.42578125" style="341" customWidth="1"/>
    <col min="6442" max="6442" width="8.42578125" style="341" customWidth="1"/>
    <col min="6443" max="6443" width="6.42578125" style="341" customWidth="1"/>
    <col min="6444" max="6444" width="7.85546875" style="341" customWidth="1"/>
    <col min="6445" max="6445" width="7.28515625" style="341" customWidth="1"/>
    <col min="6446" max="6446" width="6.85546875" style="341" customWidth="1"/>
    <col min="6447" max="6447" width="8.5703125" style="341" bestFit="1" customWidth="1"/>
    <col min="6448" max="6651" width="9.140625" style="341"/>
    <col min="6652" max="6652" width="3" style="341" bestFit="1" customWidth="1"/>
    <col min="6653" max="6653" width="30" style="341" customWidth="1"/>
    <col min="6654" max="6654" width="8.140625" style="341" customWidth="1"/>
    <col min="6655" max="6655" width="13.7109375" style="341" customWidth="1"/>
    <col min="6656" max="6656" width="6.28515625" style="341" customWidth="1"/>
    <col min="6657" max="6657" width="5.5703125" style="341" customWidth="1"/>
    <col min="6658" max="6658" width="9.140625" style="341"/>
    <col min="6659" max="6659" width="6" style="341" customWidth="1"/>
    <col min="6660" max="6660" width="6.5703125" style="341" customWidth="1"/>
    <col min="6661" max="6661" width="8.85546875" style="341" customWidth="1"/>
    <col min="6662" max="6662" width="6.28515625" style="341" customWidth="1"/>
    <col min="6663" max="6663" width="10.28515625" style="341" customWidth="1"/>
    <col min="6664" max="6664" width="8.85546875" style="341" customWidth="1"/>
    <col min="6665" max="6665" width="5.140625" style="341" customWidth="1"/>
    <col min="6666" max="6666" width="5" style="341" customWidth="1"/>
    <col min="6667" max="6667" width="4.42578125" style="341" customWidth="1"/>
    <col min="6668" max="6668" width="7.28515625" style="341" customWidth="1"/>
    <col min="6669" max="6669" width="9.140625" style="341"/>
    <col min="6670" max="6670" width="8.140625" style="341" customWidth="1"/>
    <col min="6671" max="6671" width="7.42578125" style="341" customWidth="1"/>
    <col min="6672" max="6672" width="9.140625" style="341"/>
    <col min="6673" max="6673" width="10.28515625" style="341" customWidth="1"/>
    <col min="6674" max="6674" width="5.42578125" style="341" customWidth="1"/>
    <col min="6675" max="6675" width="6" style="341" customWidth="1"/>
    <col min="6676" max="6676" width="5.42578125" style="341" customWidth="1"/>
    <col min="6677" max="6677" width="6" style="341" customWidth="1"/>
    <col min="6678" max="6678" width="6.5703125" style="341" customWidth="1"/>
    <col min="6679" max="6679" width="7" style="341" customWidth="1"/>
    <col min="6680" max="6680" width="6.42578125" style="341" bestFit="1" customWidth="1"/>
    <col min="6681" max="6681" width="6" style="341" bestFit="1" customWidth="1"/>
    <col min="6682" max="6682" width="6.42578125" style="341" bestFit="1" customWidth="1"/>
    <col min="6683" max="6683" width="6" style="341" bestFit="1" customWidth="1"/>
    <col min="6684" max="6684" width="5.42578125" style="341" bestFit="1" customWidth="1"/>
    <col min="6685" max="6685" width="6" style="341" bestFit="1" customWidth="1"/>
    <col min="6686" max="6686" width="4.5703125" style="341" customWidth="1"/>
    <col min="6687" max="6687" width="6.28515625" style="341" customWidth="1"/>
    <col min="6688" max="6688" width="4.7109375" style="341" customWidth="1"/>
    <col min="6689" max="6689" width="6.42578125" style="341" customWidth="1"/>
    <col min="6690" max="6690" width="6" style="341" customWidth="1"/>
    <col min="6691" max="6691" width="6.28515625" style="341" customWidth="1"/>
    <col min="6692" max="6692" width="7.140625" style="341" customWidth="1"/>
    <col min="6693" max="6693" width="6.85546875" style="341" customWidth="1"/>
    <col min="6694" max="6694" width="7.140625" style="341" customWidth="1"/>
    <col min="6695" max="6695" width="6.7109375" style="341" customWidth="1"/>
    <col min="6696" max="6696" width="7" style="341" customWidth="1"/>
    <col min="6697" max="6697" width="6.42578125" style="341" customWidth="1"/>
    <col min="6698" max="6698" width="8.42578125" style="341" customWidth="1"/>
    <col min="6699" max="6699" width="6.42578125" style="341" customWidth="1"/>
    <col min="6700" max="6700" width="7.85546875" style="341" customWidth="1"/>
    <col min="6701" max="6701" width="7.28515625" style="341" customWidth="1"/>
    <col min="6702" max="6702" width="6.85546875" style="341" customWidth="1"/>
    <col min="6703" max="6703" width="8.5703125" style="341" bestFit="1" customWidth="1"/>
    <col min="6704" max="6907" width="9.140625" style="341"/>
    <col min="6908" max="6908" width="3" style="341" bestFit="1" customWidth="1"/>
    <col min="6909" max="6909" width="30" style="341" customWidth="1"/>
    <col min="6910" max="6910" width="8.140625" style="341" customWidth="1"/>
    <col min="6911" max="6911" width="13.7109375" style="341" customWidth="1"/>
    <col min="6912" max="6912" width="6.28515625" style="341" customWidth="1"/>
    <col min="6913" max="6913" width="5.5703125" style="341" customWidth="1"/>
    <col min="6914" max="6914" width="9.140625" style="341"/>
    <col min="6915" max="6915" width="6" style="341" customWidth="1"/>
    <col min="6916" max="6916" width="6.5703125" style="341" customWidth="1"/>
    <col min="6917" max="6917" width="8.85546875" style="341" customWidth="1"/>
    <col min="6918" max="6918" width="6.28515625" style="341" customWidth="1"/>
    <col min="6919" max="6919" width="10.28515625" style="341" customWidth="1"/>
    <col min="6920" max="6920" width="8.85546875" style="341" customWidth="1"/>
    <col min="6921" max="6921" width="5.140625" style="341" customWidth="1"/>
    <col min="6922" max="6922" width="5" style="341" customWidth="1"/>
    <col min="6923" max="6923" width="4.42578125" style="341" customWidth="1"/>
    <col min="6924" max="6924" width="7.28515625" style="341" customWidth="1"/>
    <col min="6925" max="6925" width="9.140625" style="341"/>
    <col min="6926" max="6926" width="8.140625" style="341" customWidth="1"/>
    <col min="6927" max="6927" width="7.42578125" style="341" customWidth="1"/>
    <col min="6928" max="6928" width="9.140625" style="341"/>
    <col min="6929" max="6929" width="10.28515625" style="341" customWidth="1"/>
    <col min="6930" max="6930" width="5.42578125" style="341" customWidth="1"/>
    <col min="6931" max="6931" width="6" style="341" customWidth="1"/>
    <col min="6932" max="6932" width="5.42578125" style="341" customWidth="1"/>
    <col min="6933" max="6933" width="6" style="341" customWidth="1"/>
    <col min="6934" max="6934" width="6.5703125" style="341" customWidth="1"/>
    <col min="6935" max="6935" width="7" style="341" customWidth="1"/>
    <col min="6936" max="6936" width="6.42578125" style="341" bestFit="1" customWidth="1"/>
    <col min="6937" max="6937" width="6" style="341" bestFit="1" customWidth="1"/>
    <col min="6938" max="6938" width="6.42578125" style="341" bestFit="1" customWidth="1"/>
    <col min="6939" max="6939" width="6" style="341" bestFit="1" customWidth="1"/>
    <col min="6940" max="6940" width="5.42578125" style="341" bestFit="1" customWidth="1"/>
    <col min="6941" max="6941" width="6" style="341" bestFit="1" customWidth="1"/>
    <col min="6942" max="6942" width="4.5703125" style="341" customWidth="1"/>
    <col min="6943" max="6943" width="6.28515625" style="341" customWidth="1"/>
    <col min="6944" max="6944" width="4.7109375" style="341" customWidth="1"/>
    <col min="6945" max="6945" width="6.42578125" style="341" customWidth="1"/>
    <col min="6946" max="6946" width="6" style="341" customWidth="1"/>
    <col min="6947" max="6947" width="6.28515625" style="341" customWidth="1"/>
    <col min="6948" max="6948" width="7.140625" style="341" customWidth="1"/>
    <col min="6949" max="6949" width="6.85546875" style="341" customWidth="1"/>
    <col min="6950" max="6950" width="7.140625" style="341" customWidth="1"/>
    <col min="6951" max="6951" width="6.7109375" style="341" customWidth="1"/>
    <col min="6952" max="6952" width="7" style="341" customWidth="1"/>
    <col min="6953" max="6953" width="6.42578125" style="341" customWidth="1"/>
    <col min="6954" max="6954" width="8.42578125" style="341" customWidth="1"/>
    <col min="6955" max="6955" width="6.42578125" style="341" customWidth="1"/>
    <col min="6956" max="6956" width="7.85546875" style="341" customWidth="1"/>
    <col min="6957" max="6957" width="7.28515625" style="341" customWidth="1"/>
    <col min="6958" max="6958" width="6.85546875" style="341" customWidth="1"/>
    <col min="6959" max="6959" width="8.5703125" style="341" bestFit="1" customWidth="1"/>
    <col min="6960" max="7163" width="9.140625" style="341"/>
    <col min="7164" max="7164" width="3" style="341" bestFit="1" customWidth="1"/>
    <col min="7165" max="7165" width="30" style="341" customWidth="1"/>
    <col min="7166" max="7166" width="8.140625" style="341" customWidth="1"/>
    <col min="7167" max="7167" width="13.7109375" style="341" customWidth="1"/>
    <col min="7168" max="7168" width="6.28515625" style="341" customWidth="1"/>
    <col min="7169" max="7169" width="5.5703125" style="341" customWidth="1"/>
    <col min="7170" max="7170" width="9.140625" style="341"/>
    <col min="7171" max="7171" width="6" style="341" customWidth="1"/>
    <col min="7172" max="7172" width="6.5703125" style="341" customWidth="1"/>
    <col min="7173" max="7173" width="8.85546875" style="341" customWidth="1"/>
    <col min="7174" max="7174" width="6.28515625" style="341" customWidth="1"/>
    <col min="7175" max="7175" width="10.28515625" style="341" customWidth="1"/>
    <col min="7176" max="7176" width="8.85546875" style="341" customWidth="1"/>
    <col min="7177" max="7177" width="5.140625" style="341" customWidth="1"/>
    <col min="7178" max="7178" width="5" style="341" customWidth="1"/>
    <col min="7179" max="7179" width="4.42578125" style="341" customWidth="1"/>
    <col min="7180" max="7180" width="7.28515625" style="341" customWidth="1"/>
    <col min="7181" max="7181" width="9.140625" style="341"/>
    <col min="7182" max="7182" width="8.140625" style="341" customWidth="1"/>
    <col min="7183" max="7183" width="7.42578125" style="341" customWidth="1"/>
    <col min="7184" max="7184" width="9.140625" style="341"/>
    <col min="7185" max="7185" width="10.28515625" style="341" customWidth="1"/>
    <col min="7186" max="7186" width="5.42578125" style="341" customWidth="1"/>
    <col min="7187" max="7187" width="6" style="341" customWidth="1"/>
    <col min="7188" max="7188" width="5.42578125" style="341" customWidth="1"/>
    <col min="7189" max="7189" width="6" style="341" customWidth="1"/>
    <col min="7190" max="7190" width="6.5703125" style="341" customWidth="1"/>
    <col min="7191" max="7191" width="7" style="341" customWidth="1"/>
    <col min="7192" max="7192" width="6.42578125" style="341" bestFit="1" customWidth="1"/>
    <col min="7193" max="7193" width="6" style="341" bestFit="1" customWidth="1"/>
    <col min="7194" max="7194" width="6.42578125" style="341" bestFit="1" customWidth="1"/>
    <col min="7195" max="7195" width="6" style="341" bestFit="1" customWidth="1"/>
    <col min="7196" max="7196" width="5.42578125" style="341" bestFit="1" customWidth="1"/>
    <col min="7197" max="7197" width="6" style="341" bestFit="1" customWidth="1"/>
    <col min="7198" max="7198" width="4.5703125" style="341" customWidth="1"/>
    <col min="7199" max="7199" width="6.28515625" style="341" customWidth="1"/>
    <col min="7200" max="7200" width="4.7109375" style="341" customWidth="1"/>
    <col min="7201" max="7201" width="6.42578125" style="341" customWidth="1"/>
    <col min="7202" max="7202" width="6" style="341" customWidth="1"/>
    <col min="7203" max="7203" width="6.28515625" style="341" customWidth="1"/>
    <col min="7204" max="7204" width="7.140625" style="341" customWidth="1"/>
    <col min="7205" max="7205" width="6.85546875" style="341" customWidth="1"/>
    <col min="7206" max="7206" width="7.140625" style="341" customWidth="1"/>
    <col min="7207" max="7207" width="6.7109375" style="341" customWidth="1"/>
    <col min="7208" max="7208" width="7" style="341" customWidth="1"/>
    <col min="7209" max="7209" width="6.42578125" style="341" customWidth="1"/>
    <col min="7210" max="7210" width="8.42578125" style="341" customWidth="1"/>
    <col min="7211" max="7211" width="6.42578125" style="341" customWidth="1"/>
    <col min="7212" max="7212" width="7.85546875" style="341" customWidth="1"/>
    <col min="7213" max="7213" width="7.28515625" style="341" customWidth="1"/>
    <col min="7214" max="7214" width="6.85546875" style="341" customWidth="1"/>
    <col min="7215" max="7215" width="8.5703125" style="341" bestFit="1" customWidth="1"/>
    <col min="7216" max="7419" width="9.140625" style="341"/>
    <col min="7420" max="7420" width="3" style="341" bestFit="1" customWidth="1"/>
    <col min="7421" max="7421" width="30" style="341" customWidth="1"/>
    <col min="7422" max="7422" width="8.140625" style="341" customWidth="1"/>
    <col min="7423" max="7423" width="13.7109375" style="341" customWidth="1"/>
    <col min="7424" max="7424" width="6.28515625" style="341" customWidth="1"/>
    <col min="7425" max="7425" width="5.5703125" style="341" customWidth="1"/>
    <col min="7426" max="7426" width="9.140625" style="341"/>
    <col min="7427" max="7427" width="6" style="341" customWidth="1"/>
    <col min="7428" max="7428" width="6.5703125" style="341" customWidth="1"/>
    <col min="7429" max="7429" width="8.85546875" style="341" customWidth="1"/>
    <col min="7430" max="7430" width="6.28515625" style="341" customWidth="1"/>
    <col min="7431" max="7431" width="10.28515625" style="341" customWidth="1"/>
    <col min="7432" max="7432" width="8.85546875" style="341" customWidth="1"/>
    <col min="7433" max="7433" width="5.140625" style="341" customWidth="1"/>
    <col min="7434" max="7434" width="5" style="341" customWidth="1"/>
    <col min="7435" max="7435" width="4.42578125" style="341" customWidth="1"/>
    <col min="7436" max="7436" width="7.28515625" style="341" customWidth="1"/>
    <col min="7437" max="7437" width="9.140625" style="341"/>
    <col min="7438" max="7438" width="8.140625" style="341" customWidth="1"/>
    <col min="7439" max="7439" width="7.42578125" style="341" customWidth="1"/>
    <col min="7440" max="7440" width="9.140625" style="341"/>
    <col min="7441" max="7441" width="10.28515625" style="341" customWidth="1"/>
    <col min="7442" max="7442" width="5.42578125" style="341" customWidth="1"/>
    <col min="7443" max="7443" width="6" style="341" customWidth="1"/>
    <col min="7444" max="7444" width="5.42578125" style="341" customWidth="1"/>
    <col min="7445" max="7445" width="6" style="341" customWidth="1"/>
    <col min="7446" max="7446" width="6.5703125" style="341" customWidth="1"/>
    <col min="7447" max="7447" width="7" style="341" customWidth="1"/>
    <col min="7448" max="7448" width="6.42578125" style="341" bestFit="1" customWidth="1"/>
    <col min="7449" max="7449" width="6" style="341" bestFit="1" customWidth="1"/>
    <col min="7450" max="7450" width="6.42578125" style="341" bestFit="1" customWidth="1"/>
    <col min="7451" max="7451" width="6" style="341" bestFit="1" customWidth="1"/>
    <col min="7452" max="7452" width="5.42578125" style="341" bestFit="1" customWidth="1"/>
    <col min="7453" max="7453" width="6" style="341" bestFit="1" customWidth="1"/>
    <col min="7454" max="7454" width="4.5703125" style="341" customWidth="1"/>
    <col min="7455" max="7455" width="6.28515625" style="341" customWidth="1"/>
    <col min="7456" max="7456" width="4.7109375" style="341" customWidth="1"/>
    <col min="7457" max="7457" width="6.42578125" style="341" customWidth="1"/>
    <col min="7458" max="7458" width="6" style="341" customWidth="1"/>
    <col min="7459" max="7459" width="6.28515625" style="341" customWidth="1"/>
    <col min="7460" max="7460" width="7.140625" style="341" customWidth="1"/>
    <col min="7461" max="7461" width="6.85546875" style="341" customWidth="1"/>
    <col min="7462" max="7462" width="7.140625" style="341" customWidth="1"/>
    <col min="7463" max="7463" width="6.7109375" style="341" customWidth="1"/>
    <col min="7464" max="7464" width="7" style="341" customWidth="1"/>
    <col min="7465" max="7465" width="6.42578125" style="341" customWidth="1"/>
    <col min="7466" max="7466" width="8.42578125" style="341" customWidth="1"/>
    <col min="7467" max="7467" width="6.42578125" style="341" customWidth="1"/>
    <col min="7468" max="7468" width="7.85546875" style="341" customWidth="1"/>
    <col min="7469" max="7469" width="7.28515625" style="341" customWidth="1"/>
    <col min="7470" max="7470" width="6.85546875" style="341" customWidth="1"/>
    <col min="7471" max="7471" width="8.5703125" style="341" bestFit="1" customWidth="1"/>
    <col min="7472" max="7675" width="9.140625" style="341"/>
    <col min="7676" max="7676" width="3" style="341" bestFit="1" customWidth="1"/>
    <col min="7677" max="7677" width="30" style="341" customWidth="1"/>
    <col min="7678" max="7678" width="8.140625" style="341" customWidth="1"/>
    <col min="7679" max="7679" width="13.7109375" style="341" customWidth="1"/>
    <col min="7680" max="7680" width="6.28515625" style="341" customWidth="1"/>
    <col min="7681" max="7681" width="5.5703125" style="341" customWidth="1"/>
    <col min="7682" max="7682" width="9.140625" style="341"/>
    <col min="7683" max="7683" width="6" style="341" customWidth="1"/>
    <col min="7684" max="7684" width="6.5703125" style="341" customWidth="1"/>
    <col min="7685" max="7685" width="8.85546875" style="341" customWidth="1"/>
    <col min="7686" max="7686" width="6.28515625" style="341" customWidth="1"/>
    <col min="7687" max="7687" width="10.28515625" style="341" customWidth="1"/>
    <col min="7688" max="7688" width="8.85546875" style="341" customWidth="1"/>
    <col min="7689" max="7689" width="5.140625" style="341" customWidth="1"/>
    <col min="7690" max="7690" width="5" style="341" customWidth="1"/>
    <col min="7691" max="7691" width="4.42578125" style="341" customWidth="1"/>
    <col min="7692" max="7692" width="7.28515625" style="341" customWidth="1"/>
    <col min="7693" max="7693" width="9.140625" style="341"/>
    <col min="7694" max="7694" width="8.140625" style="341" customWidth="1"/>
    <col min="7695" max="7695" width="7.42578125" style="341" customWidth="1"/>
    <col min="7696" max="7696" width="9.140625" style="341"/>
    <col min="7697" max="7697" width="10.28515625" style="341" customWidth="1"/>
    <col min="7698" max="7698" width="5.42578125" style="341" customWidth="1"/>
    <col min="7699" max="7699" width="6" style="341" customWidth="1"/>
    <col min="7700" max="7700" width="5.42578125" style="341" customWidth="1"/>
    <col min="7701" max="7701" width="6" style="341" customWidth="1"/>
    <col min="7702" max="7702" width="6.5703125" style="341" customWidth="1"/>
    <col min="7703" max="7703" width="7" style="341" customWidth="1"/>
    <col min="7704" max="7704" width="6.42578125" style="341" bestFit="1" customWidth="1"/>
    <col min="7705" max="7705" width="6" style="341" bestFit="1" customWidth="1"/>
    <col min="7706" max="7706" width="6.42578125" style="341" bestFit="1" customWidth="1"/>
    <col min="7707" max="7707" width="6" style="341" bestFit="1" customWidth="1"/>
    <col min="7708" max="7708" width="5.42578125" style="341" bestFit="1" customWidth="1"/>
    <col min="7709" max="7709" width="6" style="341" bestFit="1" customWidth="1"/>
    <col min="7710" max="7710" width="4.5703125" style="341" customWidth="1"/>
    <col min="7711" max="7711" width="6.28515625" style="341" customWidth="1"/>
    <col min="7712" max="7712" width="4.7109375" style="341" customWidth="1"/>
    <col min="7713" max="7713" width="6.42578125" style="341" customWidth="1"/>
    <col min="7714" max="7714" width="6" style="341" customWidth="1"/>
    <col min="7715" max="7715" width="6.28515625" style="341" customWidth="1"/>
    <col min="7716" max="7716" width="7.140625" style="341" customWidth="1"/>
    <col min="7717" max="7717" width="6.85546875" style="341" customWidth="1"/>
    <col min="7718" max="7718" width="7.140625" style="341" customWidth="1"/>
    <col min="7719" max="7719" width="6.7109375" style="341" customWidth="1"/>
    <col min="7720" max="7720" width="7" style="341" customWidth="1"/>
    <col min="7721" max="7721" width="6.42578125" style="341" customWidth="1"/>
    <col min="7722" max="7722" width="8.42578125" style="341" customWidth="1"/>
    <col min="7723" max="7723" width="6.42578125" style="341" customWidth="1"/>
    <col min="7724" max="7724" width="7.85546875" style="341" customWidth="1"/>
    <col min="7725" max="7725" width="7.28515625" style="341" customWidth="1"/>
    <col min="7726" max="7726" width="6.85546875" style="341" customWidth="1"/>
    <col min="7727" max="7727" width="8.5703125" style="341" bestFit="1" customWidth="1"/>
    <col min="7728" max="7931" width="9.140625" style="341"/>
    <col min="7932" max="7932" width="3" style="341" bestFit="1" customWidth="1"/>
    <col min="7933" max="7933" width="30" style="341" customWidth="1"/>
    <col min="7934" max="7934" width="8.140625" style="341" customWidth="1"/>
    <col min="7935" max="7935" width="13.7109375" style="341" customWidth="1"/>
    <col min="7936" max="7936" width="6.28515625" style="341" customWidth="1"/>
    <col min="7937" max="7937" width="5.5703125" style="341" customWidth="1"/>
    <col min="7938" max="7938" width="9.140625" style="341"/>
    <col min="7939" max="7939" width="6" style="341" customWidth="1"/>
    <col min="7940" max="7940" width="6.5703125" style="341" customWidth="1"/>
    <col min="7941" max="7941" width="8.85546875" style="341" customWidth="1"/>
    <col min="7942" max="7942" width="6.28515625" style="341" customWidth="1"/>
    <col min="7943" max="7943" width="10.28515625" style="341" customWidth="1"/>
    <col min="7944" max="7944" width="8.85546875" style="341" customWidth="1"/>
    <col min="7945" max="7945" width="5.140625" style="341" customWidth="1"/>
    <col min="7946" max="7946" width="5" style="341" customWidth="1"/>
    <col min="7947" max="7947" width="4.42578125" style="341" customWidth="1"/>
    <col min="7948" max="7948" width="7.28515625" style="341" customWidth="1"/>
    <col min="7949" max="7949" width="9.140625" style="341"/>
    <col min="7950" max="7950" width="8.140625" style="341" customWidth="1"/>
    <col min="7951" max="7951" width="7.42578125" style="341" customWidth="1"/>
    <col min="7952" max="7952" width="9.140625" style="341"/>
    <col min="7953" max="7953" width="10.28515625" style="341" customWidth="1"/>
    <col min="7954" max="7954" width="5.42578125" style="341" customWidth="1"/>
    <col min="7955" max="7955" width="6" style="341" customWidth="1"/>
    <col min="7956" max="7956" width="5.42578125" style="341" customWidth="1"/>
    <col min="7957" max="7957" width="6" style="341" customWidth="1"/>
    <col min="7958" max="7958" width="6.5703125" style="341" customWidth="1"/>
    <col min="7959" max="7959" width="7" style="341" customWidth="1"/>
    <col min="7960" max="7960" width="6.42578125" style="341" bestFit="1" customWidth="1"/>
    <col min="7961" max="7961" width="6" style="341" bestFit="1" customWidth="1"/>
    <col min="7962" max="7962" width="6.42578125" style="341" bestFit="1" customWidth="1"/>
    <col min="7963" max="7963" width="6" style="341" bestFit="1" customWidth="1"/>
    <col min="7964" max="7964" width="5.42578125" style="341" bestFit="1" customWidth="1"/>
    <col min="7965" max="7965" width="6" style="341" bestFit="1" customWidth="1"/>
    <col min="7966" max="7966" width="4.5703125" style="341" customWidth="1"/>
    <col min="7967" max="7967" width="6.28515625" style="341" customWidth="1"/>
    <col min="7968" max="7968" width="4.7109375" style="341" customWidth="1"/>
    <col min="7969" max="7969" width="6.42578125" style="341" customWidth="1"/>
    <col min="7970" max="7970" width="6" style="341" customWidth="1"/>
    <col min="7971" max="7971" width="6.28515625" style="341" customWidth="1"/>
    <col min="7972" max="7972" width="7.140625" style="341" customWidth="1"/>
    <col min="7973" max="7973" width="6.85546875" style="341" customWidth="1"/>
    <col min="7974" max="7974" width="7.140625" style="341" customWidth="1"/>
    <col min="7975" max="7975" width="6.7109375" style="341" customWidth="1"/>
    <col min="7976" max="7976" width="7" style="341" customWidth="1"/>
    <col min="7977" max="7977" width="6.42578125" style="341" customWidth="1"/>
    <col min="7978" max="7978" width="8.42578125" style="341" customWidth="1"/>
    <col min="7979" max="7979" width="6.42578125" style="341" customWidth="1"/>
    <col min="7980" max="7980" width="7.85546875" style="341" customWidth="1"/>
    <col min="7981" max="7981" width="7.28515625" style="341" customWidth="1"/>
    <col min="7982" max="7982" width="6.85546875" style="341" customWidth="1"/>
    <col min="7983" max="7983" width="8.5703125" style="341" bestFit="1" customWidth="1"/>
    <col min="7984" max="8187" width="9.140625" style="341"/>
    <col min="8188" max="8188" width="3" style="341" bestFit="1" customWidth="1"/>
    <col min="8189" max="8189" width="30" style="341" customWidth="1"/>
    <col min="8190" max="8190" width="8.140625" style="341" customWidth="1"/>
    <col min="8191" max="8191" width="13.7109375" style="341" customWidth="1"/>
    <col min="8192" max="8192" width="6.28515625" style="341" customWidth="1"/>
    <col min="8193" max="8193" width="5.5703125" style="341" customWidth="1"/>
    <col min="8194" max="8194" width="9.140625" style="341"/>
    <col min="8195" max="8195" width="6" style="341" customWidth="1"/>
    <col min="8196" max="8196" width="6.5703125" style="341" customWidth="1"/>
    <col min="8197" max="8197" width="8.85546875" style="341" customWidth="1"/>
    <col min="8198" max="8198" width="6.28515625" style="341" customWidth="1"/>
    <col min="8199" max="8199" width="10.28515625" style="341" customWidth="1"/>
    <col min="8200" max="8200" width="8.85546875" style="341" customWidth="1"/>
    <col min="8201" max="8201" width="5.140625" style="341" customWidth="1"/>
    <col min="8202" max="8202" width="5" style="341" customWidth="1"/>
    <col min="8203" max="8203" width="4.42578125" style="341" customWidth="1"/>
    <col min="8204" max="8204" width="7.28515625" style="341" customWidth="1"/>
    <col min="8205" max="8205" width="9.140625" style="341"/>
    <col min="8206" max="8206" width="8.140625" style="341" customWidth="1"/>
    <col min="8207" max="8207" width="7.42578125" style="341" customWidth="1"/>
    <col min="8208" max="8208" width="9.140625" style="341"/>
    <col min="8209" max="8209" width="10.28515625" style="341" customWidth="1"/>
    <col min="8210" max="8210" width="5.42578125" style="341" customWidth="1"/>
    <col min="8211" max="8211" width="6" style="341" customWidth="1"/>
    <col min="8212" max="8212" width="5.42578125" style="341" customWidth="1"/>
    <col min="8213" max="8213" width="6" style="341" customWidth="1"/>
    <col min="8214" max="8214" width="6.5703125" style="341" customWidth="1"/>
    <col min="8215" max="8215" width="7" style="341" customWidth="1"/>
    <col min="8216" max="8216" width="6.42578125" style="341" bestFit="1" customWidth="1"/>
    <col min="8217" max="8217" width="6" style="341" bestFit="1" customWidth="1"/>
    <col min="8218" max="8218" width="6.42578125" style="341" bestFit="1" customWidth="1"/>
    <col min="8219" max="8219" width="6" style="341" bestFit="1" customWidth="1"/>
    <col min="8220" max="8220" width="5.42578125" style="341" bestFit="1" customWidth="1"/>
    <col min="8221" max="8221" width="6" style="341" bestFit="1" customWidth="1"/>
    <col min="8222" max="8222" width="4.5703125" style="341" customWidth="1"/>
    <col min="8223" max="8223" width="6.28515625" style="341" customWidth="1"/>
    <col min="8224" max="8224" width="4.7109375" style="341" customWidth="1"/>
    <col min="8225" max="8225" width="6.42578125" style="341" customWidth="1"/>
    <col min="8226" max="8226" width="6" style="341" customWidth="1"/>
    <col min="8227" max="8227" width="6.28515625" style="341" customWidth="1"/>
    <col min="8228" max="8228" width="7.140625" style="341" customWidth="1"/>
    <col min="8229" max="8229" width="6.85546875" style="341" customWidth="1"/>
    <col min="8230" max="8230" width="7.140625" style="341" customWidth="1"/>
    <col min="8231" max="8231" width="6.7109375" style="341" customWidth="1"/>
    <col min="8232" max="8232" width="7" style="341" customWidth="1"/>
    <col min="8233" max="8233" width="6.42578125" style="341" customWidth="1"/>
    <col min="8234" max="8234" width="8.42578125" style="341" customWidth="1"/>
    <col min="8235" max="8235" width="6.42578125" style="341" customWidth="1"/>
    <col min="8236" max="8236" width="7.85546875" style="341" customWidth="1"/>
    <col min="8237" max="8237" width="7.28515625" style="341" customWidth="1"/>
    <col min="8238" max="8238" width="6.85546875" style="341" customWidth="1"/>
    <col min="8239" max="8239" width="8.5703125" style="341" bestFit="1" customWidth="1"/>
    <col min="8240" max="8443" width="9.140625" style="341"/>
    <col min="8444" max="8444" width="3" style="341" bestFit="1" customWidth="1"/>
    <col min="8445" max="8445" width="30" style="341" customWidth="1"/>
    <col min="8446" max="8446" width="8.140625" style="341" customWidth="1"/>
    <col min="8447" max="8447" width="13.7109375" style="341" customWidth="1"/>
    <col min="8448" max="8448" width="6.28515625" style="341" customWidth="1"/>
    <col min="8449" max="8449" width="5.5703125" style="341" customWidth="1"/>
    <col min="8450" max="8450" width="9.140625" style="341"/>
    <col min="8451" max="8451" width="6" style="341" customWidth="1"/>
    <col min="8452" max="8452" width="6.5703125" style="341" customWidth="1"/>
    <col min="8453" max="8453" width="8.85546875" style="341" customWidth="1"/>
    <col min="8454" max="8454" width="6.28515625" style="341" customWidth="1"/>
    <col min="8455" max="8455" width="10.28515625" style="341" customWidth="1"/>
    <col min="8456" max="8456" width="8.85546875" style="341" customWidth="1"/>
    <col min="8457" max="8457" width="5.140625" style="341" customWidth="1"/>
    <col min="8458" max="8458" width="5" style="341" customWidth="1"/>
    <col min="8459" max="8459" width="4.42578125" style="341" customWidth="1"/>
    <col min="8460" max="8460" width="7.28515625" style="341" customWidth="1"/>
    <col min="8461" max="8461" width="9.140625" style="341"/>
    <col min="8462" max="8462" width="8.140625" style="341" customWidth="1"/>
    <col min="8463" max="8463" width="7.42578125" style="341" customWidth="1"/>
    <col min="8464" max="8464" width="9.140625" style="341"/>
    <col min="8465" max="8465" width="10.28515625" style="341" customWidth="1"/>
    <col min="8466" max="8466" width="5.42578125" style="341" customWidth="1"/>
    <col min="8467" max="8467" width="6" style="341" customWidth="1"/>
    <col min="8468" max="8468" width="5.42578125" style="341" customWidth="1"/>
    <col min="8469" max="8469" width="6" style="341" customWidth="1"/>
    <col min="8470" max="8470" width="6.5703125" style="341" customWidth="1"/>
    <col min="8471" max="8471" width="7" style="341" customWidth="1"/>
    <col min="8472" max="8472" width="6.42578125" style="341" bestFit="1" customWidth="1"/>
    <col min="8473" max="8473" width="6" style="341" bestFit="1" customWidth="1"/>
    <col min="8474" max="8474" width="6.42578125" style="341" bestFit="1" customWidth="1"/>
    <col min="8475" max="8475" width="6" style="341" bestFit="1" customWidth="1"/>
    <col min="8476" max="8476" width="5.42578125" style="341" bestFit="1" customWidth="1"/>
    <col min="8477" max="8477" width="6" style="341" bestFit="1" customWidth="1"/>
    <col min="8478" max="8478" width="4.5703125" style="341" customWidth="1"/>
    <col min="8479" max="8479" width="6.28515625" style="341" customWidth="1"/>
    <col min="8480" max="8480" width="4.7109375" style="341" customWidth="1"/>
    <col min="8481" max="8481" width="6.42578125" style="341" customWidth="1"/>
    <col min="8482" max="8482" width="6" style="341" customWidth="1"/>
    <col min="8483" max="8483" width="6.28515625" style="341" customWidth="1"/>
    <col min="8484" max="8484" width="7.140625" style="341" customWidth="1"/>
    <col min="8485" max="8485" width="6.85546875" style="341" customWidth="1"/>
    <col min="8486" max="8486" width="7.140625" style="341" customWidth="1"/>
    <col min="8487" max="8487" width="6.7109375" style="341" customWidth="1"/>
    <col min="8488" max="8488" width="7" style="341" customWidth="1"/>
    <col min="8489" max="8489" width="6.42578125" style="341" customWidth="1"/>
    <col min="8490" max="8490" width="8.42578125" style="341" customWidth="1"/>
    <col min="8491" max="8491" width="6.42578125" style="341" customWidth="1"/>
    <col min="8492" max="8492" width="7.85546875" style="341" customWidth="1"/>
    <col min="8493" max="8493" width="7.28515625" style="341" customWidth="1"/>
    <col min="8494" max="8494" width="6.85546875" style="341" customWidth="1"/>
    <col min="8495" max="8495" width="8.5703125" style="341" bestFit="1" customWidth="1"/>
    <col min="8496" max="8699" width="9.140625" style="341"/>
    <col min="8700" max="8700" width="3" style="341" bestFit="1" customWidth="1"/>
    <col min="8701" max="8701" width="30" style="341" customWidth="1"/>
    <col min="8702" max="8702" width="8.140625" style="341" customWidth="1"/>
    <col min="8703" max="8703" width="13.7109375" style="341" customWidth="1"/>
    <col min="8704" max="8704" width="6.28515625" style="341" customWidth="1"/>
    <col min="8705" max="8705" width="5.5703125" style="341" customWidth="1"/>
    <col min="8706" max="8706" width="9.140625" style="341"/>
    <col min="8707" max="8707" width="6" style="341" customWidth="1"/>
    <col min="8708" max="8708" width="6.5703125" style="341" customWidth="1"/>
    <col min="8709" max="8709" width="8.85546875" style="341" customWidth="1"/>
    <col min="8710" max="8710" width="6.28515625" style="341" customWidth="1"/>
    <col min="8711" max="8711" width="10.28515625" style="341" customWidth="1"/>
    <col min="8712" max="8712" width="8.85546875" style="341" customWidth="1"/>
    <col min="8713" max="8713" width="5.140625" style="341" customWidth="1"/>
    <col min="8714" max="8714" width="5" style="341" customWidth="1"/>
    <col min="8715" max="8715" width="4.42578125" style="341" customWidth="1"/>
    <col min="8716" max="8716" width="7.28515625" style="341" customWidth="1"/>
    <col min="8717" max="8717" width="9.140625" style="341"/>
    <col min="8718" max="8718" width="8.140625" style="341" customWidth="1"/>
    <col min="8719" max="8719" width="7.42578125" style="341" customWidth="1"/>
    <col min="8720" max="8720" width="9.140625" style="341"/>
    <col min="8721" max="8721" width="10.28515625" style="341" customWidth="1"/>
    <col min="8722" max="8722" width="5.42578125" style="341" customWidth="1"/>
    <col min="8723" max="8723" width="6" style="341" customWidth="1"/>
    <col min="8724" max="8724" width="5.42578125" style="341" customWidth="1"/>
    <col min="8725" max="8725" width="6" style="341" customWidth="1"/>
    <col min="8726" max="8726" width="6.5703125" style="341" customWidth="1"/>
    <col min="8727" max="8727" width="7" style="341" customWidth="1"/>
    <col min="8728" max="8728" width="6.42578125" style="341" bestFit="1" customWidth="1"/>
    <col min="8729" max="8729" width="6" style="341" bestFit="1" customWidth="1"/>
    <col min="8730" max="8730" width="6.42578125" style="341" bestFit="1" customWidth="1"/>
    <col min="8731" max="8731" width="6" style="341" bestFit="1" customWidth="1"/>
    <col min="8732" max="8732" width="5.42578125" style="341" bestFit="1" customWidth="1"/>
    <col min="8733" max="8733" width="6" style="341" bestFit="1" customWidth="1"/>
    <col min="8734" max="8734" width="4.5703125" style="341" customWidth="1"/>
    <col min="8735" max="8735" width="6.28515625" style="341" customWidth="1"/>
    <col min="8736" max="8736" width="4.7109375" style="341" customWidth="1"/>
    <col min="8737" max="8737" width="6.42578125" style="341" customWidth="1"/>
    <col min="8738" max="8738" width="6" style="341" customWidth="1"/>
    <col min="8739" max="8739" width="6.28515625" style="341" customWidth="1"/>
    <col min="8740" max="8740" width="7.140625" style="341" customWidth="1"/>
    <col min="8741" max="8741" width="6.85546875" style="341" customWidth="1"/>
    <col min="8742" max="8742" width="7.140625" style="341" customWidth="1"/>
    <col min="8743" max="8743" width="6.7109375" style="341" customWidth="1"/>
    <col min="8744" max="8744" width="7" style="341" customWidth="1"/>
    <col min="8745" max="8745" width="6.42578125" style="341" customWidth="1"/>
    <col min="8746" max="8746" width="8.42578125" style="341" customWidth="1"/>
    <col min="8747" max="8747" width="6.42578125" style="341" customWidth="1"/>
    <col min="8748" max="8748" width="7.85546875" style="341" customWidth="1"/>
    <col min="8749" max="8749" width="7.28515625" style="341" customWidth="1"/>
    <col min="8750" max="8750" width="6.85546875" style="341" customWidth="1"/>
    <col min="8751" max="8751" width="8.5703125" style="341" bestFit="1" customWidth="1"/>
    <col min="8752" max="8955" width="9.140625" style="341"/>
    <col min="8956" max="8956" width="3" style="341" bestFit="1" customWidth="1"/>
    <col min="8957" max="8957" width="30" style="341" customWidth="1"/>
    <col min="8958" max="8958" width="8.140625" style="341" customWidth="1"/>
    <col min="8959" max="8959" width="13.7109375" style="341" customWidth="1"/>
    <col min="8960" max="8960" width="6.28515625" style="341" customWidth="1"/>
    <col min="8961" max="8961" width="5.5703125" style="341" customWidth="1"/>
    <col min="8962" max="8962" width="9.140625" style="341"/>
    <col min="8963" max="8963" width="6" style="341" customWidth="1"/>
    <col min="8964" max="8964" width="6.5703125" style="341" customWidth="1"/>
    <col min="8965" max="8965" width="8.85546875" style="341" customWidth="1"/>
    <col min="8966" max="8966" width="6.28515625" style="341" customWidth="1"/>
    <col min="8967" max="8967" width="10.28515625" style="341" customWidth="1"/>
    <col min="8968" max="8968" width="8.85546875" style="341" customWidth="1"/>
    <col min="8969" max="8969" width="5.140625" style="341" customWidth="1"/>
    <col min="8970" max="8970" width="5" style="341" customWidth="1"/>
    <col min="8971" max="8971" width="4.42578125" style="341" customWidth="1"/>
    <col min="8972" max="8972" width="7.28515625" style="341" customWidth="1"/>
    <col min="8973" max="8973" width="9.140625" style="341"/>
    <col min="8974" max="8974" width="8.140625" style="341" customWidth="1"/>
    <col min="8975" max="8975" width="7.42578125" style="341" customWidth="1"/>
    <col min="8976" max="8976" width="9.140625" style="341"/>
    <col min="8977" max="8977" width="10.28515625" style="341" customWidth="1"/>
    <col min="8978" max="8978" width="5.42578125" style="341" customWidth="1"/>
    <col min="8979" max="8979" width="6" style="341" customWidth="1"/>
    <col min="8980" max="8980" width="5.42578125" style="341" customWidth="1"/>
    <col min="8981" max="8981" width="6" style="341" customWidth="1"/>
    <col min="8982" max="8982" width="6.5703125" style="341" customWidth="1"/>
    <col min="8983" max="8983" width="7" style="341" customWidth="1"/>
    <col min="8984" max="8984" width="6.42578125" style="341" bestFit="1" customWidth="1"/>
    <col min="8985" max="8985" width="6" style="341" bestFit="1" customWidth="1"/>
    <col min="8986" max="8986" width="6.42578125" style="341" bestFit="1" customWidth="1"/>
    <col min="8987" max="8987" width="6" style="341" bestFit="1" customWidth="1"/>
    <col min="8988" max="8988" width="5.42578125" style="341" bestFit="1" customWidth="1"/>
    <col min="8989" max="8989" width="6" style="341" bestFit="1" customWidth="1"/>
    <col min="8990" max="8990" width="4.5703125" style="341" customWidth="1"/>
    <col min="8991" max="8991" width="6.28515625" style="341" customWidth="1"/>
    <col min="8992" max="8992" width="4.7109375" style="341" customWidth="1"/>
    <col min="8993" max="8993" width="6.42578125" style="341" customWidth="1"/>
    <col min="8994" max="8994" width="6" style="341" customWidth="1"/>
    <col min="8995" max="8995" width="6.28515625" style="341" customWidth="1"/>
    <col min="8996" max="8996" width="7.140625" style="341" customWidth="1"/>
    <col min="8997" max="8997" width="6.85546875" style="341" customWidth="1"/>
    <col min="8998" max="8998" width="7.140625" style="341" customWidth="1"/>
    <col min="8999" max="8999" width="6.7109375" style="341" customWidth="1"/>
    <col min="9000" max="9000" width="7" style="341" customWidth="1"/>
    <col min="9001" max="9001" width="6.42578125" style="341" customWidth="1"/>
    <col min="9002" max="9002" width="8.42578125" style="341" customWidth="1"/>
    <col min="9003" max="9003" width="6.42578125" style="341" customWidth="1"/>
    <col min="9004" max="9004" width="7.85546875" style="341" customWidth="1"/>
    <col min="9005" max="9005" width="7.28515625" style="341" customWidth="1"/>
    <col min="9006" max="9006" width="6.85546875" style="341" customWidth="1"/>
    <col min="9007" max="9007" width="8.5703125" style="341" bestFit="1" customWidth="1"/>
    <col min="9008" max="9211" width="9.140625" style="341"/>
    <col min="9212" max="9212" width="3" style="341" bestFit="1" customWidth="1"/>
    <col min="9213" max="9213" width="30" style="341" customWidth="1"/>
    <col min="9214" max="9214" width="8.140625" style="341" customWidth="1"/>
    <col min="9215" max="9215" width="13.7109375" style="341" customWidth="1"/>
    <col min="9216" max="9216" width="6.28515625" style="341" customWidth="1"/>
    <col min="9217" max="9217" width="5.5703125" style="341" customWidth="1"/>
    <col min="9218" max="9218" width="9.140625" style="341"/>
    <col min="9219" max="9219" width="6" style="341" customWidth="1"/>
    <col min="9220" max="9220" width="6.5703125" style="341" customWidth="1"/>
    <col min="9221" max="9221" width="8.85546875" style="341" customWidth="1"/>
    <col min="9222" max="9222" width="6.28515625" style="341" customWidth="1"/>
    <col min="9223" max="9223" width="10.28515625" style="341" customWidth="1"/>
    <col min="9224" max="9224" width="8.85546875" style="341" customWidth="1"/>
    <col min="9225" max="9225" width="5.140625" style="341" customWidth="1"/>
    <col min="9226" max="9226" width="5" style="341" customWidth="1"/>
    <col min="9227" max="9227" width="4.42578125" style="341" customWidth="1"/>
    <col min="9228" max="9228" width="7.28515625" style="341" customWidth="1"/>
    <col min="9229" max="9229" width="9.140625" style="341"/>
    <col min="9230" max="9230" width="8.140625" style="341" customWidth="1"/>
    <col min="9231" max="9231" width="7.42578125" style="341" customWidth="1"/>
    <col min="9232" max="9232" width="9.140625" style="341"/>
    <col min="9233" max="9233" width="10.28515625" style="341" customWidth="1"/>
    <col min="9234" max="9234" width="5.42578125" style="341" customWidth="1"/>
    <col min="9235" max="9235" width="6" style="341" customWidth="1"/>
    <col min="9236" max="9236" width="5.42578125" style="341" customWidth="1"/>
    <col min="9237" max="9237" width="6" style="341" customWidth="1"/>
    <col min="9238" max="9238" width="6.5703125" style="341" customWidth="1"/>
    <col min="9239" max="9239" width="7" style="341" customWidth="1"/>
    <col min="9240" max="9240" width="6.42578125" style="341" bestFit="1" customWidth="1"/>
    <col min="9241" max="9241" width="6" style="341" bestFit="1" customWidth="1"/>
    <col min="9242" max="9242" width="6.42578125" style="341" bestFit="1" customWidth="1"/>
    <col min="9243" max="9243" width="6" style="341" bestFit="1" customWidth="1"/>
    <col min="9244" max="9244" width="5.42578125" style="341" bestFit="1" customWidth="1"/>
    <col min="9245" max="9245" width="6" style="341" bestFit="1" customWidth="1"/>
    <col min="9246" max="9246" width="4.5703125" style="341" customWidth="1"/>
    <col min="9247" max="9247" width="6.28515625" style="341" customWidth="1"/>
    <col min="9248" max="9248" width="4.7109375" style="341" customWidth="1"/>
    <col min="9249" max="9249" width="6.42578125" style="341" customWidth="1"/>
    <col min="9250" max="9250" width="6" style="341" customWidth="1"/>
    <col min="9251" max="9251" width="6.28515625" style="341" customWidth="1"/>
    <col min="9252" max="9252" width="7.140625" style="341" customWidth="1"/>
    <col min="9253" max="9253" width="6.85546875" style="341" customWidth="1"/>
    <col min="9254" max="9254" width="7.140625" style="341" customWidth="1"/>
    <col min="9255" max="9255" width="6.7109375" style="341" customWidth="1"/>
    <col min="9256" max="9256" width="7" style="341" customWidth="1"/>
    <col min="9257" max="9257" width="6.42578125" style="341" customWidth="1"/>
    <col min="9258" max="9258" width="8.42578125" style="341" customWidth="1"/>
    <col min="9259" max="9259" width="6.42578125" style="341" customWidth="1"/>
    <col min="9260" max="9260" width="7.85546875" style="341" customWidth="1"/>
    <col min="9261" max="9261" width="7.28515625" style="341" customWidth="1"/>
    <col min="9262" max="9262" width="6.85546875" style="341" customWidth="1"/>
    <col min="9263" max="9263" width="8.5703125" style="341" bestFit="1" customWidth="1"/>
    <col min="9264" max="9467" width="9.140625" style="341"/>
    <col min="9468" max="9468" width="3" style="341" bestFit="1" customWidth="1"/>
    <col min="9469" max="9469" width="30" style="341" customWidth="1"/>
    <col min="9470" max="9470" width="8.140625" style="341" customWidth="1"/>
    <col min="9471" max="9471" width="13.7109375" style="341" customWidth="1"/>
    <col min="9472" max="9472" width="6.28515625" style="341" customWidth="1"/>
    <col min="9473" max="9473" width="5.5703125" style="341" customWidth="1"/>
    <col min="9474" max="9474" width="9.140625" style="341"/>
    <col min="9475" max="9475" width="6" style="341" customWidth="1"/>
    <col min="9476" max="9476" width="6.5703125" style="341" customWidth="1"/>
    <col min="9477" max="9477" width="8.85546875" style="341" customWidth="1"/>
    <col min="9478" max="9478" width="6.28515625" style="341" customWidth="1"/>
    <col min="9479" max="9479" width="10.28515625" style="341" customWidth="1"/>
    <col min="9480" max="9480" width="8.85546875" style="341" customWidth="1"/>
    <col min="9481" max="9481" width="5.140625" style="341" customWidth="1"/>
    <col min="9482" max="9482" width="5" style="341" customWidth="1"/>
    <col min="9483" max="9483" width="4.42578125" style="341" customWidth="1"/>
    <col min="9484" max="9484" width="7.28515625" style="341" customWidth="1"/>
    <col min="9485" max="9485" width="9.140625" style="341"/>
    <col min="9486" max="9486" width="8.140625" style="341" customWidth="1"/>
    <col min="9487" max="9487" width="7.42578125" style="341" customWidth="1"/>
    <col min="9488" max="9488" width="9.140625" style="341"/>
    <col min="9489" max="9489" width="10.28515625" style="341" customWidth="1"/>
    <col min="9490" max="9490" width="5.42578125" style="341" customWidth="1"/>
    <col min="9491" max="9491" width="6" style="341" customWidth="1"/>
    <col min="9492" max="9492" width="5.42578125" style="341" customWidth="1"/>
    <col min="9493" max="9493" width="6" style="341" customWidth="1"/>
    <col min="9494" max="9494" width="6.5703125" style="341" customWidth="1"/>
    <col min="9495" max="9495" width="7" style="341" customWidth="1"/>
    <col min="9496" max="9496" width="6.42578125" style="341" bestFit="1" customWidth="1"/>
    <col min="9497" max="9497" width="6" style="341" bestFit="1" customWidth="1"/>
    <col min="9498" max="9498" width="6.42578125" style="341" bestFit="1" customWidth="1"/>
    <col min="9499" max="9499" width="6" style="341" bestFit="1" customWidth="1"/>
    <col min="9500" max="9500" width="5.42578125" style="341" bestFit="1" customWidth="1"/>
    <col min="9501" max="9501" width="6" style="341" bestFit="1" customWidth="1"/>
    <col min="9502" max="9502" width="4.5703125" style="341" customWidth="1"/>
    <col min="9503" max="9503" width="6.28515625" style="341" customWidth="1"/>
    <col min="9504" max="9504" width="4.7109375" style="341" customWidth="1"/>
    <col min="9505" max="9505" width="6.42578125" style="341" customWidth="1"/>
    <col min="9506" max="9506" width="6" style="341" customWidth="1"/>
    <col min="9507" max="9507" width="6.28515625" style="341" customWidth="1"/>
    <col min="9508" max="9508" width="7.140625" style="341" customWidth="1"/>
    <col min="9509" max="9509" width="6.85546875" style="341" customWidth="1"/>
    <col min="9510" max="9510" width="7.140625" style="341" customWidth="1"/>
    <col min="9511" max="9511" width="6.7109375" style="341" customWidth="1"/>
    <col min="9512" max="9512" width="7" style="341" customWidth="1"/>
    <col min="9513" max="9513" width="6.42578125" style="341" customWidth="1"/>
    <col min="9514" max="9514" width="8.42578125" style="341" customWidth="1"/>
    <col min="9515" max="9515" width="6.42578125" style="341" customWidth="1"/>
    <col min="9516" max="9516" width="7.85546875" style="341" customWidth="1"/>
    <col min="9517" max="9517" width="7.28515625" style="341" customWidth="1"/>
    <col min="9518" max="9518" width="6.85546875" style="341" customWidth="1"/>
    <col min="9519" max="9519" width="8.5703125" style="341" bestFit="1" customWidth="1"/>
    <col min="9520" max="9723" width="9.140625" style="341"/>
    <col min="9724" max="9724" width="3" style="341" bestFit="1" customWidth="1"/>
    <col min="9725" max="9725" width="30" style="341" customWidth="1"/>
    <col min="9726" max="9726" width="8.140625" style="341" customWidth="1"/>
    <col min="9727" max="9727" width="13.7109375" style="341" customWidth="1"/>
    <col min="9728" max="9728" width="6.28515625" style="341" customWidth="1"/>
    <col min="9729" max="9729" width="5.5703125" style="341" customWidth="1"/>
    <col min="9730" max="9730" width="9.140625" style="341"/>
    <col min="9731" max="9731" width="6" style="341" customWidth="1"/>
    <col min="9732" max="9732" width="6.5703125" style="341" customWidth="1"/>
    <col min="9733" max="9733" width="8.85546875" style="341" customWidth="1"/>
    <col min="9734" max="9734" width="6.28515625" style="341" customWidth="1"/>
    <col min="9735" max="9735" width="10.28515625" style="341" customWidth="1"/>
    <col min="9736" max="9736" width="8.85546875" style="341" customWidth="1"/>
    <col min="9737" max="9737" width="5.140625" style="341" customWidth="1"/>
    <col min="9738" max="9738" width="5" style="341" customWidth="1"/>
    <col min="9739" max="9739" width="4.42578125" style="341" customWidth="1"/>
    <col min="9740" max="9740" width="7.28515625" style="341" customWidth="1"/>
    <col min="9741" max="9741" width="9.140625" style="341"/>
    <col min="9742" max="9742" width="8.140625" style="341" customWidth="1"/>
    <col min="9743" max="9743" width="7.42578125" style="341" customWidth="1"/>
    <col min="9744" max="9744" width="9.140625" style="341"/>
    <col min="9745" max="9745" width="10.28515625" style="341" customWidth="1"/>
    <col min="9746" max="9746" width="5.42578125" style="341" customWidth="1"/>
    <col min="9747" max="9747" width="6" style="341" customWidth="1"/>
    <col min="9748" max="9748" width="5.42578125" style="341" customWidth="1"/>
    <col min="9749" max="9749" width="6" style="341" customWidth="1"/>
    <col min="9750" max="9750" width="6.5703125" style="341" customWidth="1"/>
    <col min="9751" max="9751" width="7" style="341" customWidth="1"/>
    <col min="9752" max="9752" width="6.42578125" style="341" bestFit="1" customWidth="1"/>
    <col min="9753" max="9753" width="6" style="341" bestFit="1" customWidth="1"/>
    <col min="9754" max="9754" width="6.42578125" style="341" bestFit="1" customWidth="1"/>
    <col min="9755" max="9755" width="6" style="341" bestFit="1" customWidth="1"/>
    <col min="9756" max="9756" width="5.42578125" style="341" bestFit="1" customWidth="1"/>
    <col min="9757" max="9757" width="6" style="341" bestFit="1" customWidth="1"/>
    <col min="9758" max="9758" width="4.5703125" style="341" customWidth="1"/>
    <col min="9759" max="9759" width="6.28515625" style="341" customWidth="1"/>
    <col min="9760" max="9760" width="4.7109375" style="341" customWidth="1"/>
    <col min="9761" max="9761" width="6.42578125" style="341" customWidth="1"/>
    <col min="9762" max="9762" width="6" style="341" customWidth="1"/>
    <col min="9763" max="9763" width="6.28515625" style="341" customWidth="1"/>
    <col min="9764" max="9764" width="7.140625" style="341" customWidth="1"/>
    <col min="9765" max="9765" width="6.85546875" style="341" customWidth="1"/>
    <col min="9766" max="9766" width="7.140625" style="341" customWidth="1"/>
    <col min="9767" max="9767" width="6.7109375" style="341" customWidth="1"/>
    <col min="9768" max="9768" width="7" style="341" customWidth="1"/>
    <col min="9769" max="9769" width="6.42578125" style="341" customWidth="1"/>
    <col min="9770" max="9770" width="8.42578125" style="341" customWidth="1"/>
    <col min="9771" max="9771" width="6.42578125" style="341" customWidth="1"/>
    <col min="9772" max="9772" width="7.85546875" style="341" customWidth="1"/>
    <col min="9773" max="9773" width="7.28515625" style="341" customWidth="1"/>
    <col min="9774" max="9774" width="6.85546875" style="341" customWidth="1"/>
    <col min="9775" max="9775" width="8.5703125" style="341" bestFit="1" customWidth="1"/>
    <col min="9776" max="9979" width="9.140625" style="341"/>
    <col min="9980" max="9980" width="3" style="341" bestFit="1" customWidth="1"/>
    <col min="9981" max="9981" width="30" style="341" customWidth="1"/>
    <col min="9982" max="9982" width="8.140625" style="341" customWidth="1"/>
    <col min="9983" max="9983" width="13.7109375" style="341" customWidth="1"/>
    <col min="9984" max="9984" width="6.28515625" style="341" customWidth="1"/>
    <col min="9985" max="9985" width="5.5703125" style="341" customWidth="1"/>
    <col min="9986" max="9986" width="9.140625" style="341"/>
    <col min="9987" max="9987" width="6" style="341" customWidth="1"/>
    <col min="9988" max="9988" width="6.5703125" style="341" customWidth="1"/>
    <col min="9989" max="9989" width="8.85546875" style="341" customWidth="1"/>
    <col min="9990" max="9990" width="6.28515625" style="341" customWidth="1"/>
    <col min="9991" max="9991" width="10.28515625" style="341" customWidth="1"/>
    <col min="9992" max="9992" width="8.85546875" style="341" customWidth="1"/>
    <col min="9993" max="9993" width="5.140625" style="341" customWidth="1"/>
    <col min="9994" max="9994" width="5" style="341" customWidth="1"/>
    <col min="9995" max="9995" width="4.42578125" style="341" customWidth="1"/>
    <col min="9996" max="9996" width="7.28515625" style="341" customWidth="1"/>
    <col min="9997" max="9997" width="9.140625" style="341"/>
    <col min="9998" max="9998" width="8.140625" style="341" customWidth="1"/>
    <col min="9999" max="9999" width="7.42578125" style="341" customWidth="1"/>
    <col min="10000" max="10000" width="9.140625" style="341"/>
    <col min="10001" max="10001" width="10.28515625" style="341" customWidth="1"/>
    <col min="10002" max="10002" width="5.42578125" style="341" customWidth="1"/>
    <col min="10003" max="10003" width="6" style="341" customWidth="1"/>
    <col min="10004" max="10004" width="5.42578125" style="341" customWidth="1"/>
    <col min="10005" max="10005" width="6" style="341" customWidth="1"/>
    <col min="10006" max="10006" width="6.5703125" style="341" customWidth="1"/>
    <col min="10007" max="10007" width="7" style="341" customWidth="1"/>
    <col min="10008" max="10008" width="6.42578125" style="341" bestFit="1" customWidth="1"/>
    <col min="10009" max="10009" width="6" style="341" bestFit="1" customWidth="1"/>
    <col min="10010" max="10010" width="6.42578125" style="341" bestFit="1" customWidth="1"/>
    <col min="10011" max="10011" width="6" style="341" bestFit="1" customWidth="1"/>
    <col min="10012" max="10012" width="5.42578125" style="341" bestFit="1" customWidth="1"/>
    <col min="10013" max="10013" width="6" style="341" bestFit="1" customWidth="1"/>
    <col min="10014" max="10014" width="4.5703125" style="341" customWidth="1"/>
    <col min="10015" max="10015" width="6.28515625" style="341" customWidth="1"/>
    <col min="10016" max="10016" width="4.7109375" style="341" customWidth="1"/>
    <col min="10017" max="10017" width="6.42578125" style="341" customWidth="1"/>
    <col min="10018" max="10018" width="6" style="341" customWidth="1"/>
    <col min="10019" max="10019" width="6.28515625" style="341" customWidth="1"/>
    <col min="10020" max="10020" width="7.140625" style="341" customWidth="1"/>
    <col min="10021" max="10021" width="6.85546875" style="341" customWidth="1"/>
    <col min="10022" max="10022" width="7.140625" style="341" customWidth="1"/>
    <col min="10023" max="10023" width="6.7109375" style="341" customWidth="1"/>
    <col min="10024" max="10024" width="7" style="341" customWidth="1"/>
    <col min="10025" max="10025" width="6.42578125" style="341" customWidth="1"/>
    <col min="10026" max="10026" width="8.42578125" style="341" customWidth="1"/>
    <col min="10027" max="10027" width="6.42578125" style="341" customWidth="1"/>
    <col min="10028" max="10028" width="7.85546875" style="341" customWidth="1"/>
    <col min="10029" max="10029" width="7.28515625" style="341" customWidth="1"/>
    <col min="10030" max="10030" width="6.85546875" style="341" customWidth="1"/>
    <col min="10031" max="10031" width="8.5703125" style="341" bestFit="1" customWidth="1"/>
    <col min="10032" max="10235" width="9.140625" style="341"/>
    <col min="10236" max="10236" width="3" style="341" bestFit="1" customWidth="1"/>
    <col min="10237" max="10237" width="30" style="341" customWidth="1"/>
    <col min="10238" max="10238" width="8.140625" style="341" customWidth="1"/>
    <col min="10239" max="10239" width="13.7109375" style="341" customWidth="1"/>
    <col min="10240" max="10240" width="6.28515625" style="341" customWidth="1"/>
    <col min="10241" max="10241" width="5.5703125" style="341" customWidth="1"/>
    <col min="10242" max="10242" width="9.140625" style="341"/>
    <col min="10243" max="10243" width="6" style="341" customWidth="1"/>
    <col min="10244" max="10244" width="6.5703125" style="341" customWidth="1"/>
    <col min="10245" max="10245" width="8.85546875" style="341" customWidth="1"/>
    <col min="10246" max="10246" width="6.28515625" style="341" customWidth="1"/>
    <col min="10247" max="10247" width="10.28515625" style="341" customWidth="1"/>
    <col min="10248" max="10248" width="8.85546875" style="341" customWidth="1"/>
    <col min="10249" max="10249" width="5.140625" style="341" customWidth="1"/>
    <col min="10250" max="10250" width="5" style="341" customWidth="1"/>
    <col min="10251" max="10251" width="4.42578125" style="341" customWidth="1"/>
    <col min="10252" max="10252" width="7.28515625" style="341" customWidth="1"/>
    <col min="10253" max="10253" width="9.140625" style="341"/>
    <col min="10254" max="10254" width="8.140625" style="341" customWidth="1"/>
    <col min="10255" max="10255" width="7.42578125" style="341" customWidth="1"/>
    <col min="10256" max="10256" width="9.140625" style="341"/>
    <col min="10257" max="10257" width="10.28515625" style="341" customWidth="1"/>
    <col min="10258" max="10258" width="5.42578125" style="341" customWidth="1"/>
    <col min="10259" max="10259" width="6" style="341" customWidth="1"/>
    <col min="10260" max="10260" width="5.42578125" style="341" customWidth="1"/>
    <col min="10261" max="10261" width="6" style="341" customWidth="1"/>
    <col min="10262" max="10262" width="6.5703125" style="341" customWidth="1"/>
    <col min="10263" max="10263" width="7" style="341" customWidth="1"/>
    <col min="10264" max="10264" width="6.42578125" style="341" bestFit="1" customWidth="1"/>
    <col min="10265" max="10265" width="6" style="341" bestFit="1" customWidth="1"/>
    <col min="10266" max="10266" width="6.42578125" style="341" bestFit="1" customWidth="1"/>
    <col min="10267" max="10267" width="6" style="341" bestFit="1" customWidth="1"/>
    <col min="10268" max="10268" width="5.42578125" style="341" bestFit="1" customWidth="1"/>
    <col min="10269" max="10269" width="6" style="341" bestFit="1" customWidth="1"/>
    <col min="10270" max="10270" width="4.5703125" style="341" customWidth="1"/>
    <col min="10271" max="10271" width="6.28515625" style="341" customWidth="1"/>
    <col min="10272" max="10272" width="4.7109375" style="341" customWidth="1"/>
    <col min="10273" max="10273" width="6.42578125" style="341" customWidth="1"/>
    <col min="10274" max="10274" width="6" style="341" customWidth="1"/>
    <col min="10275" max="10275" width="6.28515625" style="341" customWidth="1"/>
    <col min="10276" max="10276" width="7.140625" style="341" customWidth="1"/>
    <col min="10277" max="10277" width="6.85546875" style="341" customWidth="1"/>
    <col min="10278" max="10278" width="7.140625" style="341" customWidth="1"/>
    <col min="10279" max="10279" width="6.7109375" style="341" customWidth="1"/>
    <col min="10280" max="10280" width="7" style="341" customWidth="1"/>
    <col min="10281" max="10281" width="6.42578125" style="341" customWidth="1"/>
    <col min="10282" max="10282" width="8.42578125" style="341" customWidth="1"/>
    <col min="10283" max="10283" width="6.42578125" style="341" customWidth="1"/>
    <col min="10284" max="10284" width="7.85546875" style="341" customWidth="1"/>
    <col min="10285" max="10285" width="7.28515625" style="341" customWidth="1"/>
    <col min="10286" max="10286" width="6.85546875" style="341" customWidth="1"/>
    <col min="10287" max="10287" width="8.5703125" style="341" bestFit="1" customWidth="1"/>
    <col min="10288" max="10491" width="9.140625" style="341"/>
    <col min="10492" max="10492" width="3" style="341" bestFit="1" customWidth="1"/>
    <col min="10493" max="10493" width="30" style="341" customWidth="1"/>
    <col min="10494" max="10494" width="8.140625" style="341" customWidth="1"/>
    <col min="10495" max="10495" width="13.7109375" style="341" customWidth="1"/>
    <col min="10496" max="10496" width="6.28515625" style="341" customWidth="1"/>
    <col min="10497" max="10497" width="5.5703125" style="341" customWidth="1"/>
    <col min="10498" max="10498" width="9.140625" style="341"/>
    <col min="10499" max="10499" width="6" style="341" customWidth="1"/>
    <col min="10500" max="10500" width="6.5703125" style="341" customWidth="1"/>
    <col min="10501" max="10501" width="8.85546875" style="341" customWidth="1"/>
    <col min="10502" max="10502" width="6.28515625" style="341" customWidth="1"/>
    <col min="10503" max="10503" width="10.28515625" style="341" customWidth="1"/>
    <col min="10504" max="10504" width="8.85546875" style="341" customWidth="1"/>
    <col min="10505" max="10505" width="5.140625" style="341" customWidth="1"/>
    <col min="10506" max="10506" width="5" style="341" customWidth="1"/>
    <col min="10507" max="10507" width="4.42578125" style="341" customWidth="1"/>
    <col min="10508" max="10508" width="7.28515625" style="341" customWidth="1"/>
    <col min="10509" max="10509" width="9.140625" style="341"/>
    <col min="10510" max="10510" width="8.140625" style="341" customWidth="1"/>
    <col min="10511" max="10511" width="7.42578125" style="341" customWidth="1"/>
    <col min="10512" max="10512" width="9.140625" style="341"/>
    <col min="10513" max="10513" width="10.28515625" style="341" customWidth="1"/>
    <col min="10514" max="10514" width="5.42578125" style="341" customWidth="1"/>
    <col min="10515" max="10515" width="6" style="341" customWidth="1"/>
    <col min="10516" max="10516" width="5.42578125" style="341" customWidth="1"/>
    <col min="10517" max="10517" width="6" style="341" customWidth="1"/>
    <col min="10518" max="10518" width="6.5703125" style="341" customWidth="1"/>
    <col min="10519" max="10519" width="7" style="341" customWidth="1"/>
    <col min="10520" max="10520" width="6.42578125" style="341" bestFit="1" customWidth="1"/>
    <col min="10521" max="10521" width="6" style="341" bestFit="1" customWidth="1"/>
    <col min="10522" max="10522" width="6.42578125" style="341" bestFit="1" customWidth="1"/>
    <col min="10523" max="10523" width="6" style="341" bestFit="1" customWidth="1"/>
    <col min="10524" max="10524" width="5.42578125" style="341" bestFit="1" customWidth="1"/>
    <col min="10525" max="10525" width="6" style="341" bestFit="1" customWidth="1"/>
    <col min="10526" max="10526" width="4.5703125" style="341" customWidth="1"/>
    <col min="10527" max="10527" width="6.28515625" style="341" customWidth="1"/>
    <col min="10528" max="10528" width="4.7109375" style="341" customWidth="1"/>
    <col min="10529" max="10529" width="6.42578125" style="341" customWidth="1"/>
    <col min="10530" max="10530" width="6" style="341" customWidth="1"/>
    <col min="10531" max="10531" width="6.28515625" style="341" customWidth="1"/>
    <col min="10532" max="10532" width="7.140625" style="341" customWidth="1"/>
    <col min="10533" max="10533" width="6.85546875" style="341" customWidth="1"/>
    <col min="10534" max="10534" width="7.140625" style="341" customWidth="1"/>
    <col min="10535" max="10535" width="6.7109375" style="341" customWidth="1"/>
    <col min="10536" max="10536" width="7" style="341" customWidth="1"/>
    <col min="10537" max="10537" width="6.42578125" style="341" customWidth="1"/>
    <col min="10538" max="10538" width="8.42578125" style="341" customWidth="1"/>
    <col min="10539" max="10539" width="6.42578125" style="341" customWidth="1"/>
    <col min="10540" max="10540" width="7.85546875" style="341" customWidth="1"/>
    <col min="10541" max="10541" width="7.28515625" style="341" customWidth="1"/>
    <col min="10542" max="10542" width="6.85546875" style="341" customWidth="1"/>
    <col min="10543" max="10543" width="8.5703125" style="341" bestFit="1" customWidth="1"/>
    <col min="10544" max="10747" width="9.140625" style="341"/>
    <col min="10748" max="10748" width="3" style="341" bestFit="1" customWidth="1"/>
    <col min="10749" max="10749" width="30" style="341" customWidth="1"/>
    <col min="10750" max="10750" width="8.140625" style="341" customWidth="1"/>
    <col min="10751" max="10751" width="13.7109375" style="341" customWidth="1"/>
    <col min="10752" max="10752" width="6.28515625" style="341" customWidth="1"/>
    <col min="10753" max="10753" width="5.5703125" style="341" customWidth="1"/>
    <col min="10754" max="10754" width="9.140625" style="341"/>
    <col min="10755" max="10755" width="6" style="341" customWidth="1"/>
    <col min="10756" max="10756" width="6.5703125" style="341" customWidth="1"/>
    <col min="10757" max="10757" width="8.85546875" style="341" customWidth="1"/>
    <col min="10758" max="10758" width="6.28515625" style="341" customWidth="1"/>
    <col min="10759" max="10759" width="10.28515625" style="341" customWidth="1"/>
    <col min="10760" max="10760" width="8.85546875" style="341" customWidth="1"/>
    <col min="10761" max="10761" width="5.140625" style="341" customWidth="1"/>
    <col min="10762" max="10762" width="5" style="341" customWidth="1"/>
    <col min="10763" max="10763" width="4.42578125" style="341" customWidth="1"/>
    <col min="10764" max="10764" width="7.28515625" style="341" customWidth="1"/>
    <col min="10765" max="10765" width="9.140625" style="341"/>
    <col min="10766" max="10766" width="8.140625" style="341" customWidth="1"/>
    <col min="10767" max="10767" width="7.42578125" style="341" customWidth="1"/>
    <col min="10768" max="10768" width="9.140625" style="341"/>
    <col min="10769" max="10769" width="10.28515625" style="341" customWidth="1"/>
    <col min="10770" max="10770" width="5.42578125" style="341" customWidth="1"/>
    <col min="10771" max="10771" width="6" style="341" customWidth="1"/>
    <col min="10772" max="10772" width="5.42578125" style="341" customWidth="1"/>
    <col min="10773" max="10773" width="6" style="341" customWidth="1"/>
    <col min="10774" max="10774" width="6.5703125" style="341" customWidth="1"/>
    <col min="10775" max="10775" width="7" style="341" customWidth="1"/>
    <col min="10776" max="10776" width="6.42578125" style="341" bestFit="1" customWidth="1"/>
    <col min="10777" max="10777" width="6" style="341" bestFit="1" customWidth="1"/>
    <col min="10778" max="10778" width="6.42578125" style="341" bestFit="1" customWidth="1"/>
    <col min="10779" max="10779" width="6" style="341" bestFit="1" customWidth="1"/>
    <col min="10780" max="10780" width="5.42578125" style="341" bestFit="1" customWidth="1"/>
    <col min="10781" max="10781" width="6" style="341" bestFit="1" customWidth="1"/>
    <col min="10782" max="10782" width="4.5703125" style="341" customWidth="1"/>
    <col min="10783" max="10783" width="6.28515625" style="341" customWidth="1"/>
    <col min="10784" max="10784" width="4.7109375" style="341" customWidth="1"/>
    <col min="10785" max="10785" width="6.42578125" style="341" customWidth="1"/>
    <col min="10786" max="10786" width="6" style="341" customWidth="1"/>
    <col min="10787" max="10787" width="6.28515625" style="341" customWidth="1"/>
    <col min="10788" max="10788" width="7.140625" style="341" customWidth="1"/>
    <col min="10789" max="10789" width="6.85546875" style="341" customWidth="1"/>
    <col min="10790" max="10790" width="7.140625" style="341" customWidth="1"/>
    <col min="10791" max="10791" width="6.7109375" style="341" customWidth="1"/>
    <col min="10792" max="10792" width="7" style="341" customWidth="1"/>
    <col min="10793" max="10793" width="6.42578125" style="341" customWidth="1"/>
    <col min="10794" max="10794" width="8.42578125" style="341" customWidth="1"/>
    <col min="10795" max="10795" width="6.42578125" style="341" customWidth="1"/>
    <col min="10796" max="10796" width="7.85546875" style="341" customWidth="1"/>
    <col min="10797" max="10797" width="7.28515625" style="341" customWidth="1"/>
    <col min="10798" max="10798" width="6.85546875" style="341" customWidth="1"/>
    <col min="10799" max="10799" width="8.5703125" style="341" bestFit="1" customWidth="1"/>
    <col min="10800" max="11003" width="9.140625" style="341"/>
    <col min="11004" max="11004" width="3" style="341" bestFit="1" customWidth="1"/>
    <col min="11005" max="11005" width="30" style="341" customWidth="1"/>
    <col min="11006" max="11006" width="8.140625" style="341" customWidth="1"/>
    <col min="11007" max="11007" width="13.7109375" style="341" customWidth="1"/>
    <col min="11008" max="11008" width="6.28515625" style="341" customWidth="1"/>
    <col min="11009" max="11009" width="5.5703125" style="341" customWidth="1"/>
    <col min="11010" max="11010" width="9.140625" style="341"/>
    <col min="11011" max="11011" width="6" style="341" customWidth="1"/>
    <col min="11012" max="11012" width="6.5703125" style="341" customWidth="1"/>
    <col min="11013" max="11013" width="8.85546875" style="341" customWidth="1"/>
    <col min="11014" max="11014" width="6.28515625" style="341" customWidth="1"/>
    <col min="11015" max="11015" width="10.28515625" style="341" customWidth="1"/>
    <col min="11016" max="11016" width="8.85546875" style="341" customWidth="1"/>
    <col min="11017" max="11017" width="5.140625" style="341" customWidth="1"/>
    <col min="11018" max="11018" width="5" style="341" customWidth="1"/>
    <col min="11019" max="11019" width="4.42578125" style="341" customWidth="1"/>
    <col min="11020" max="11020" width="7.28515625" style="341" customWidth="1"/>
    <col min="11021" max="11021" width="9.140625" style="341"/>
    <col min="11022" max="11022" width="8.140625" style="341" customWidth="1"/>
    <col min="11023" max="11023" width="7.42578125" style="341" customWidth="1"/>
    <col min="11024" max="11024" width="9.140625" style="341"/>
    <col min="11025" max="11025" width="10.28515625" style="341" customWidth="1"/>
    <col min="11026" max="11026" width="5.42578125" style="341" customWidth="1"/>
    <col min="11027" max="11027" width="6" style="341" customWidth="1"/>
    <col min="11028" max="11028" width="5.42578125" style="341" customWidth="1"/>
    <col min="11029" max="11029" width="6" style="341" customWidth="1"/>
    <col min="11030" max="11030" width="6.5703125" style="341" customWidth="1"/>
    <col min="11031" max="11031" width="7" style="341" customWidth="1"/>
    <col min="11032" max="11032" width="6.42578125" style="341" bestFit="1" customWidth="1"/>
    <col min="11033" max="11033" width="6" style="341" bestFit="1" customWidth="1"/>
    <col min="11034" max="11034" width="6.42578125" style="341" bestFit="1" customWidth="1"/>
    <col min="11035" max="11035" width="6" style="341" bestFit="1" customWidth="1"/>
    <col min="11036" max="11036" width="5.42578125" style="341" bestFit="1" customWidth="1"/>
    <col min="11037" max="11037" width="6" style="341" bestFit="1" customWidth="1"/>
    <col min="11038" max="11038" width="4.5703125" style="341" customWidth="1"/>
    <col min="11039" max="11039" width="6.28515625" style="341" customWidth="1"/>
    <col min="11040" max="11040" width="4.7109375" style="341" customWidth="1"/>
    <col min="11041" max="11041" width="6.42578125" style="341" customWidth="1"/>
    <col min="11042" max="11042" width="6" style="341" customWidth="1"/>
    <col min="11043" max="11043" width="6.28515625" style="341" customWidth="1"/>
    <col min="11044" max="11044" width="7.140625" style="341" customWidth="1"/>
    <col min="11045" max="11045" width="6.85546875" style="341" customWidth="1"/>
    <col min="11046" max="11046" width="7.140625" style="341" customWidth="1"/>
    <col min="11047" max="11047" width="6.7109375" style="341" customWidth="1"/>
    <col min="11048" max="11048" width="7" style="341" customWidth="1"/>
    <col min="11049" max="11049" width="6.42578125" style="341" customWidth="1"/>
    <col min="11050" max="11050" width="8.42578125" style="341" customWidth="1"/>
    <col min="11051" max="11051" width="6.42578125" style="341" customWidth="1"/>
    <col min="11052" max="11052" width="7.85546875" style="341" customWidth="1"/>
    <col min="11053" max="11053" width="7.28515625" style="341" customWidth="1"/>
    <col min="11054" max="11054" width="6.85546875" style="341" customWidth="1"/>
    <col min="11055" max="11055" width="8.5703125" style="341" bestFit="1" customWidth="1"/>
    <col min="11056" max="11259" width="9.140625" style="341"/>
    <col min="11260" max="11260" width="3" style="341" bestFit="1" customWidth="1"/>
    <col min="11261" max="11261" width="30" style="341" customWidth="1"/>
    <col min="11262" max="11262" width="8.140625" style="341" customWidth="1"/>
    <col min="11263" max="11263" width="13.7109375" style="341" customWidth="1"/>
    <col min="11264" max="11264" width="6.28515625" style="341" customWidth="1"/>
    <col min="11265" max="11265" width="5.5703125" style="341" customWidth="1"/>
    <col min="11266" max="11266" width="9.140625" style="341"/>
    <col min="11267" max="11267" width="6" style="341" customWidth="1"/>
    <col min="11268" max="11268" width="6.5703125" style="341" customWidth="1"/>
    <col min="11269" max="11269" width="8.85546875" style="341" customWidth="1"/>
    <col min="11270" max="11270" width="6.28515625" style="341" customWidth="1"/>
    <col min="11271" max="11271" width="10.28515625" style="341" customWidth="1"/>
    <col min="11272" max="11272" width="8.85546875" style="341" customWidth="1"/>
    <col min="11273" max="11273" width="5.140625" style="341" customWidth="1"/>
    <col min="11274" max="11274" width="5" style="341" customWidth="1"/>
    <col min="11275" max="11275" width="4.42578125" style="341" customWidth="1"/>
    <col min="11276" max="11276" width="7.28515625" style="341" customWidth="1"/>
    <col min="11277" max="11277" width="9.140625" style="341"/>
    <col min="11278" max="11278" width="8.140625" style="341" customWidth="1"/>
    <col min="11279" max="11279" width="7.42578125" style="341" customWidth="1"/>
    <col min="11280" max="11280" width="9.140625" style="341"/>
    <col min="11281" max="11281" width="10.28515625" style="341" customWidth="1"/>
    <col min="11282" max="11282" width="5.42578125" style="341" customWidth="1"/>
    <col min="11283" max="11283" width="6" style="341" customWidth="1"/>
    <col min="11284" max="11284" width="5.42578125" style="341" customWidth="1"/>
    <col min="11285" max="11285" width="6" style="341" customWidth="1"/>
    <col min="11286" max="11286" width="6.5703125" style="341" customWidth="1"/>
    <col min="11287" max="11287" width="7" style="341" customWidth="1"/>
    <col min="11288" max="11288" width="6.42578125" style="341" bestFit="1" customWidth="1"/>
    <col min="11289" max="11289" width="6" style="341" bestFit="1" customWidth="1"/>
    <col min="11290" max="11290" width="6.42578125" style="341" bestFit="1" customWidth="1"/>
    <col min="11291" max="11291" width="6" style="341" bestFit="1" customWidth="1"/>
    <col min="11292" max="11292" width="5.42578125" style="341" bestFit="1" customWidth="1"/>
    <col min="11293" max="11293" width="6" style="341" bestFit="1" customWidth="1"/>
    <col min="11294" max="11294" width="4.5703125" style="341" customWidth="1"/>
    <col min="11295" max="11295" width="6.28515625" style="341" customWidth="1"/>
    <col min="11296" max="11296" width="4.7109375" style="341" customWidth="1"/>
    <col min="11297" max="11297" width="6.42578125" style="341" customWidth="1"/>
    <col min="11298" max="11298" width="6" style="341" customWidth="1"/>
    <col min="11299" max="11299" width="6.28515625" style="341" customWidth="1"/>
    <col min="11300" max="11300" width="7.140625" style="341" customWidth="1"/>
    <col min="11301" max="11301" width="6.85546875" style="341" customWidth="1"/>
    <col min="11302" max="11302" width="7.140625" style="341" customWidth="1"/>
    <col min="11303" max="11303" width="6.7109375" style="341" customWidth="1"/>
    <col min="11304" max="11304" width="7" style="341" customWidth="1"/>
    <col min="11305" max="11305" width="6.42578125" style="341" customWidth="1"/>
    <col min="11306" max="11306" width="8.42578125" style="341" customWidth="1"/>
    <col min="11307" max="11307" width="6.42578125" style="341" customWidth="1"/>
    <col min="11308" max="11308" width="7.85546875" style="341" customWidth="1"/>
    <col min="11309" max="11309" width="7.28515625" style="341" customWidth="1"/>
    <col min="11310" max="11310" width="6.85546875" style="341" customWidth="1"/>
    <col min="11311" max="11311" width="8.5703125" style="341" bestFit="1" customWidth="1"/>
    <col min="11312" max="11515" width="9.140625" style="341"/>
    <col min="11516" max="11516" width="3" style="341" bestFit="1" customWidth="1"/>
    <col min="11517" max="11517" width="30" style="341" customWidth="1"/>
    <col min="11518" max="11518" width="8.140625" style="341" customWidth="1"/>
    <col min="11519" max="11519" width="13.7109375" style="341" customWidth="1"/>
    <col min="11520" max="11520" width="6.28515625" style="341" customWidth="1"/>
    <col min="11521" max="11521" width="5.5703125" style="341" customWidth="1"/>
    <col min="11522" max="11522" width="9.140625" style="341"/>
    <col min="11523" max="11523" width="6" style="341" customWidth="1"/>
    <col min="11524" max="11524" width="6.5703125" style="341" customWidth="1"/>
    <col min="11525" max="11525" width="8.85546875" style="341" customWidth="1"/>
    <col min="11526" max="11526" width="6.28515625" style="341" customWidth="1"/>
    <col min="11527" max="11527" width="10.28515625" style="341" customWidth="1"/>
    <col min="11528" max="11528" width="8.85546875" style="341" customWidth="1"/>
    <col min="11529" max="11529" width="5.140625" style="341" customWidth="1"/>
    <col min="11530" max="11530" width="5" style="341" customWidth="1"/>
    <col min="11531" max="11531" width="4.42578125" style="341" customWidth="1"/>
    <col min="11532" max="11532" width="7.28515625" style="341" customWidth="1"/>
    <col min="11533" max="11533" width="9.140625" style="341"/>
    <col min="11534" max="11534" width="8.140625" style="341" customWidth="1"/>
    <col min="11535" max="11535" width="7.42578125" style="341" customWidth="1"/>
    <col min="11536" max="11536" width="9.140625" style="341"/>
    <col min="11537" max="11537" width="10.28515625" style="341" customWidth="1"/>
    <col min="11538" max="11538" width="5.42578125" style="341" customWidth="1"/>
    <col min="11539" max="11539" width="6" style="341" customWidth="1"/>
    <col min="11540" max="11540" width="5.42578125" style="341" customWidth="1"/>
    <col min="11541" max="11541" width="6" style="341" customWidth="1"/>
    <col min="11542" max="11542" width="6.5703125" style="341" customWidth="1"/>
    <col min="11543" max="11543" width="7" style="341" customWidth="1"/>
    <col min="11544" max="11544" width="6.42578125" style="341" bestFit="1" customWidth="1"/>
    <col min="11545" max="11545" width="6" style="341" bestFit="1" customWidth="1"/>
    <col min="11546" max="11546" width="6.42578125" style="341" bestFit="1" customWidth="1"/>
    <col min="11547" max="11547" width="6" style="341" bestFit="1" customWidth="1"/>
    <col min="11548" max="11548" width="5.42578125" style="341" bestFit="1" customWidth="1"/>
    <col min="11549" max="11549" width="6" style="341" bestFit="1" customWidth="1"/>
    <col min="11550" max="11550" width="4.5703125" style="341" customWidth="1"/>
    <col min="11551" max="11551" width="6.28515625" style="341" customWidth="1"/>
    <col min="11552" max="11552" width="4.7109375" style="341" customWidth="1"/>
    <col min="11553" max="11553" width="6.42578125" style="341" customWidth="1"/>
    <col min="11554" max="11554" width="6" style="341" customWidth="1"/>
    <col min="11555" max="11555" width="6.28515625" style="341" customWidth="1"/>
    <col min="11556" max="11556" width="7.140625" style="341" customWidth="1"/>
    <col min="11557" max="11557" width="6.85546875" style="341" customWidth="1"/>
    <col min="11558" max="11558" width="7.140625" style="341" customWidth="1"/>
    <col min="11559" max="11559" width="6.7109375" style="341" customWidth="1"/>
    <col min="11560" max="11560" width="7" style="341" customWidth="1"/>
    <col min="11561" max="11561" width="6.42578125" style="341" customWidth="1"/>
    <col min="11562" max="11562" width="8.42578125" style="341" customWidth="1"/>
    <col min="11563" max="11563" width="6.42578125" style="341" customWidth="1"/>
    <col min="11564" max="11564" width="7.85546875" style="341" customWidth="1"/>
    <col min="11565" max="11565" width="7.28515625" style="341" customWidth="1"/>
    <col min="11566" max="11566" width="6.85546875" style="341" customWidth="1"/>
    <col min="11567" max="11567" width="8.5703125" style="341" bestFit="1" customWidth="1"/>
    <col min="11568" max="11771" width="9.140625" style="341"/>
    <col min="11772" max="11772" width="3" style="341" bestFit="1" customWidth="1"/>
    <col min="11773" max="11773" width="30" style="341" customWidth="1"/>
    <col min="11774" max="11774" width="8.140625" style="341" customWidth="1"/>
    <col min="11775" max="11775" width="13.7109375" style="341" customWidth="1"/>
    <col min="11776" max="11776" width="6.28515625" style="341" customWidth="1"/>
    <col min="11777" max="11777" width="5.5703125" style="341" customWidth="1"/>
    <col min="11778" max="11778" width="9.140625" style="341"/>
    <col min="11779" max="11779" width="6" style="341" customWidth="1"/>
    <col min="11780" max="11780" width="6.5703125" style="341" customWidth="1"/>
    <col min="11781" max="11781" width="8.85546875" style="341" customWidth="1"/>
    <col min="11782" max="11782" width="6.28515625" style="341" customWidth="1"/>
    <col min="11783" max="11783" width="10.28515625" style="341" customWidth="1"/>
    <col min="11784" max="11784" width="8.85546875" style="341" customWidth="1"/>
    <col min="11785" max="11785" width="5.140625" style="341" customWidth="1"/>
    <col min="11786" max="11786" width="5" style="341" customWidth="1"/>
    <col min="11787" max="11787" width="4.42578125" style="341" customWidth="1"/>
    <col min="11788" max="11788" width="7.28515625" style="341" customWidth="1"/>
    <col min="11789" max="11789" width="9.140625" style="341"/>
    <col min="11790" max="11790" width="8.140625" style="341" customWidth="1"/>
    <col min="11791" max="11791" width="7.42578125" style="341" customWidth="1"/>
    <col min="11792" max="11792" width="9.140625" style="341"/>
    <col min="11793" max="11793" width="10.28515625" style="341" customWidth="1"/>
    <col min="11794" max="11794" width="5.42578125" style="341" customWidth="1"/>
    <col min="11795" max="11795" width="6" style="341" customWidth="1"/>
    <col min="11796" max="11796" width="5.42578125" style="341" customWidth="1"/>
    <col min="11797" max="11797" width="6" style="341" customWidth="1"/>
    <col min="11798" max="11798" width="6.5703125" style="341" customWidth="1"/>
    <col min="11799" max="11799" width="7" style="341" customWidth="1"/>
    <col min="11800" max="11800" width="6.42578125" style="341" bestFit="1" customWidth="1"/>
    <col min="11801" max="11801" width="6" style="341" bestFit="1" customWidth="1"/>
    <col min="11802" max="11802" width="6.42578125" style="341" bestFit="1" customWidth="1"/>
    <col min="11803" max="11803" width="6" style="341" bestFit="1" customWidth="1"/>
    <col min="11804" max="11804" width="5.42578125" style="341" bestFit="1" customWidth="1"/>
    <col min="11805" max="11805" width="6" style="341" bestFit="1" customWidth="1"/>
    <col min="11806" max="11806" width="4.5703125" style="341" customWidth="1"/>
    <col min="11807" max="11807" width="6.28515625" style="341" customWidth="1"/>
    <col min="11808" max="11808" width="4.7109375" style="341" customWidth="1"/>
    <col min="11809" max="11809" width="6.42578125" style="341" customWidth="1"/>
    <col min="11810" max="11810" width="6" style="341" customWidth="1"/>
    <col min="11811" max="11811" width="6.28515625" style="341" customWidth="1"/>
    <col min="11812" max="11812" width="7.140625" style="341" customWidth="1"/>
    <col min="11813" max="11813" width="6.85546875" style="341" customWidth="1"/>
    <col min="11814" max="11814" width="7.140625" style="341" customWidth="1"/>
    <col min="11815" max="11815" width="6.7109375" style="341" customWidth="1"/>
    <col min="11816" max="11816" width="7" style="341" customWidth="1"/>
    <col min="11817" max="11817" width="6.42578125" style="341" customWidth="1"/>
    <col min="11818" max="11818" width="8.42578125" style="341" customWidth="1"/>
    <col min="11819" max="11819" width="6.42578125" style="341" customWidth="1"/>
    <col min="11820" max="11820" width="7.85546875" style="341" customWidth="1"/>
    <col min="11821" max="11821" width="7.28515625" style="341" customWidth="1"/>
    <col min="11822" max="11822" width="6.85546875" style="341" customWidth="1"/>
    <col min="11823" max="11823" width="8.5703125" style="341" bestFit="1" customWidth="1"/>
    <col min="11824" max="12027" width="9.140625" style="341"/>
    <col min="12028" max="12028" width="3" style="341" bestFit="1" customWidth="1"/>
    <col min="12029" max="12029" width="30" style="341" customWidth="1"/>
    <col min="12030" max="12030" width="8.140625" style="341" customWidth="1"/>
    <col min="12031" max="12031" width="13.7109375" style="341" customWidth="1"/>
    <col min="12032" max="12032" width="6.28515625" style="341" customWidth="1"/>
    <col min="12033" max="12033" width="5.5703125" style="341" customWidth="1"/>
    <col min="12034" max="12034" width="9.140625" style="341"/>
    <col min="12035" max="12035" width="6" style="341" customWidth="1"/>
    <col min="12036" max="12036" width="6.5703125" style="341" customWidth="1"/>
    <col min="12037" max="12037" width="8.85546875" style="341" customWidth="1"/>
    <col min="12038" max="12038" width="6.28515625" style="341" customWidth="1"/>
    <col min="12039" max="12039" width="10.28515625" style="341" customWidth="1"/>
    <col min="12040" max="12040" width="8.85546875" style="341" customWidth="1"/>
    <col min="12041" max="12041" width="5.140625" style="341" customWidth="1"/>
    <col min="12042" max="12042" width="5" style="341" customWidth="1"/>
    <col min="12043" max="12043" width="4.42578125" style="341" customWidth="1"/>
    <col min="12044" max="12044" width="7.28515625" style="341" customWidth="1"/>
    <col min="12045" max="12045" width="9.140625" style="341"/>
    <col min="12046" max="12046" width="8.140625" style="341" customWidth="1"/>
    <col min="12047" max="12047" width="7.42578125" style="341" customWidth="1"/>
    <col min="12048" max="12048" width="9.140625" style="341"/>
    <col min="12049" max="12049" width="10.28515625" style="341" customWidth="1"/>
    <col min="12050" max="12050" width="5.42578125" style="341" customWidth="1"/>
    <col min="12051" max="12051" width="6" style="341" customWidth="1"/>
    <col min="12052" max="12052" width="5.42578125" style="341" customWidth="1"/>
    <col min="12053" max="12053" width="6" style="341" customWidth="1"/>
    <col min="12054" max="12054" width="6.5703125" style="341" customWidth="1"/>
    <col min="12055" max="12055" width="7" style="341" customWidth="1"/>
    <col min="12056" max="12056" width="6.42578125" style="341" bestFit="1" customWidth="1"/>
    <col min="12057" max="12057" width="6" style="341" bestFit="1" customWidth="1"/>
    <col min="12058" max="12058" width="6.42578125" style="341" bestFit="1" customWidth="1"/>
    <col min="12059" max="12059" width="6" style="341" bestFit="1" customWidth="1"/>
    <col min="12060" max="12060" width="5.42578125" style="341" bestFit="1" customWidth="1"/>
    <col min="12061" max="12061" width="6" style="341" bestFit="1" customWidth="1"/>
    <col min="12062" max="12062" width="4.5703125" style="341" customWidth="1"/>
    <col min="12063" max="12063" width="6.28515625" style="341" customWidth="1"/>
    <col min="12064" max="12064" width="4.7109375" style="341" customWidth="1"/>
    <col min="12065" max="12065" width="6.42578125" style="341" customWidth="1"/>
    <col min="12066" max="12066" width="6" style="341" customWidth="1"/>
    <col min="12067" max="12067" width="6.28515625" style="341" customWidth="1"/>
    <col min="12068" max="12068" width="7.140625" style="341" customWidth="1"/>
    <col min="12069" max="12069" width="6.85546875" style="341" customWidth="1"/>
    <col min="12070" max="12070" width="7.140625" style="341" customWidth="1"/>
    <col min="12071" max="12071" width="6.7109375" style="341" customWidth="1"/>
    <col min="12072" max="12072" width="7" style="341" customWidth="1"/>
    <col min="12073" max="12073" width="6.42578125" style="341" customWidth="1"/>
    <col min="12074" max="12074" width="8.42578125" style="341" customWidth="1"/>
    <col min="12075" max="12075" width="6.42578125" style="341" customWidth="1"/>
    <col min="12076" max="12076" width="7.85546875" style="341" customWidth="1"/>
    <col min="12077" max="12077" width="7.28515625" style="341" customWidth="1"/>
    <col min="12078" max="12078" width="6.85546875" style="341" customWidth="1"/>
    <col min="12079" max="12079" width="8.5703125" style="341" bestFit="1" customWidth="1"/>
    <col min="12080" max="12283" width="9.140625" style="341"/>
    <col min="12284" max="12284" width="3" style="341" bestFit="1" customWidth="1"/>
    <col min="12285" max="12285" width="30" style="341" customWidth="1"/>
    <col min="12286" max="12286" width="8.140625" style="341" customWidth="1"/>
    <col min="12287" max="12287" width="13.7109375" style="341" customWidth="1"/>
    <col min="12288" max="12288" width="6.28515625" style="341" customWidth="1"/>
    <col min="12289" max="12289" width="5.5703125" style="341" customWidth="1"/>
    <col min="12290" max="12290" width="9.140625" style="341"/>
    <col min="12291" max="12291" width="6" style="341" customWidth="1"/>
    <col min="12292" max="12292" width="6.5703125" style="341" customWidth="1"/>
    <col min="12293" max="12293" width="8.85546875" style="341" customWidth="1"/>
    <col min="12294" max="12294" width="6.28515625" style="341" customWidth="1"/>
    <col min="12295" max="12295" width="10.28515625" style="341" customWidth="1"/>
    <col min="12296" max="12296" width="8.85546875" style="341" customWidth="1"/>
    <col min="12297" max="12297" width="5.140625" style="341" customWidth="1"/>
    <col min="12298" max="12298" width="5" style="341" customWidth="1"/>
    <col min="12299" max="12299" width="4.42578125" style="341" customWidth="1"/>
    <col min="12300" max="12300" width="7.28515625" style="341" customWidth="1"/>
    <col min="12301" max="12301" width="9.140625" style="341"/>
    <col min="12302" max="12302" width="8.140625" style="341" customWidth="1"/>
    <col min="12303" max="12303" width="7.42578125" style="341" customWidth="1"/>
    <col min="12304" max="12304" width="9.140625" style="341"/>
    <col min="12305" max="12305" width="10.28515625" style="341" customWidth="1"/>
    <col min="12306" max="12306" width="5.42578125" style="341" customWidth="1"/>
    <col min="12307" max="12307" width="6" style="341" customWidth="1"/>
    <col min="12308" max="12308" width="5.42578125" style="341" customWidth="1"/>
    <col min="12309" max="12309" width="6" style="341" customWidth="1"/>
    <col min="12310" max="12310" width="6.5703125" style="341" customWidth="1"/>
    <col min="12311" max="12311" width="7" style="341" customWidth="1"/>
    <col min="12312" max="12312" width="6.42578125" style="341" bestFit="1" customWidth="1"/>
    <col min="12313" max="12313" width="6" style="341" bestFit="1" customWidth="1"/>
    <col min="12314" max="12314" width="6.42578125" style="341" bestFit="1" customWidth="1"/>
    <col min="12315" max="12315" width="6" style="341" bestFit="1" customWidth="1"/>
    <col min="12316" max="12316" width="5.42578125" style="341" bestFit="1" customWidth="1"/>
    <col min="12317" max="12317" width="6" style="341" bestFit="1" customWidth="1"/>
    <col min="12318" max="12318" width="4.5703125" style="341" customWidth="1"/>
    <col min="12319" max="12319" width="6.28515625" style="341" customWidth="1"/>
    <col min="12320" max="12320" width="4.7109375" style="341" customWidth="1"/>
    <col min="12321" max="12321" width="6.42578125" style="341" customWidth="1"/>
    <col min="12322" max="12322" width="6" style="341" customWidth="1"/>
    <col min="12323" max="12323" width="6.28515625" style="341" customWidth="1"/>
    <col min="12324" max="12324" width="7.140625" style="341" customWidth="1"/>
    <col min="12325" max="12325" width="6.85546875" style="341" customWidth="1"/>
    <col min="12326" max="12326" width="7.140625" style="341" customWidth="1"/>
    <col min="12327" max="12327" width="6.7109375" style="341" customWidth="1"/>
    <col min="12328" max="12328" width="7" style="341" customWidth="1"/>
    <col min="12329" max="12329" width="6.42578125" style="341" customWidth="1"/>
    <col min="12330" max="12330" width="8.42578125" style="341" customWidth="1"/>
    <col min="12331" max="12331" width="6.42578125" style="341" customWidth="1"/>
    <col min="12332" max="12332" width="7.85546875" style="341" customWidth="1"/>
    <col min="12333" max="12333" width="7.28515625" style="341" customWidth="1"/>
    <col min="12334" max="12334" width="6.85546875" style="341" customWidth="1"/>
    <col min="12335" max="12335" width="8.5703125" style="341" bestFit="1" customWidth="1"/>
    <col min="12336" max="12539" width="9.140625" style="341"/>
    <col min="12540" max="12540" width="3" style="341" bestFit="1" customWidth="1"/>
    <col min="12541" max="12541" width="30" style="341" customWidth="1"/>
    <col min="12542" max="12542" width="8.140625" style="341" customWidth="1"/>
    <col min="12543" max="12543" width="13.7109375" style="341" customWidth="1"/>
    <col min="12544" max="12544" width="6.28515625" style="341" customWidth="1"/>
    <col min="12545" max="12545" width="5.5703125" style="341" customWidth="1"/>
    <col min="12546" max="12546" width="9.140625" style="341"/>
    <col min="12547" max="12547" width="6" style="341" customWidth="1"/>
    <col min="12548" max="12548" width="6.5703125" style="341" customWidth="1"/>
    <col min="12549" max="12549" width="8.85546875" style="341" customWidth="1"/>
    <col min="12550" max="12550" width="6.28515625" style="341" customWidth="1"/>
    <col min="12551" max="12551" width="10.28515625" style="341" customWidth="1"/>
    <col min="12552" max="12552" width="8.85546875" style="341" customWidth="1"/>
    <col min="12553" max="12553" width="5.140625" style="341" customWidth="1"/>
    <col min="12554" max="12554" width="5" style="341" customWidth="1"/>
    <col min="12555" max="12555" width="4.42578125" style="341" customWidth="1"/>
    <col min="12556" max="12556" width="7.28515625" style="341" customWidth="1"/>
    <col min="12557" max="12557" width="9.140625" style="341"/>
    <col min="12558" max="12558" width="8.140625" style="341" customWidth="1"/>
    <col min="12559" max="12559" width="7.42578125" style="341" customWidth="1"/>
    <col min="12560" max="12560" width="9.140625" style="341"/>
    <col min="12561" max="12561" width="10.28515625" style="341" customWidth="1"/>
    <col min="12562" max="12562" width="5.42578125" style="341" customWidth="1"/>
    <col min="12563" max="12563" width="6" style="341" customWidth="1"/>
    <col min="12564" max="12564" width="5.42578125" style="341" customWidth="1"/>
    <col min="12565" max="12565" width="6" style="341" customWidth="1"/>
    <col min="12566" max="12566" width="6.5703125" style="341" customWidth="1"/>
    <col min="12567" max="12567" width="7" style="341" customWidth="1"/>
    <col min="12568" max="12568" width="6.42578125" style="341" bestFit="1" customWidth="1"/>
    <col min="12569" max="12569" width="6" style="341" bestFit="1" customWidth="1"/>
    <col min="12570" max="12570" width="6.42578125" style="341" bestFit="1" customWidth="1"/>
    <col min="12571" max="12571" width="6" style="341" bestFit="1" customWidth="1"/>
    <col min="12572" max="12572" width="5.42578125" style="341" bestFit="1" customWidth="1"/>
    <col min="12573" max="12573" width="6" style="341" bestFit="1" customWidth="1"/>
    <col min="12574" max="12574" width="4.5703125" style="341" customWidth="1"/>
    <col min="12575" max="12575" width="6.28515625" style="341" customWidth="1"/>
    <col min="12576" max="12576" width="4.7109375" style="341" customWidth="1"/>
    <col min="12577" max="12577" width="6.42578125" style="341" customWidth="1"/>
    <col min="12578" max="12578" width="6" style="341" customWidth="1"/>
    <col min="12579" max="12579" width="6.28515625" style="341" customWidth="1"/>
    <col min="12580" max="12580" width="7.140625" style="341" customWidth="1"/>
    <col min="12581" max="12581" width="6.85546875" style="341" customWidth="1"/>
    <col min="12582" max="12582" width="7.140625" style="341" customWidth="1"/>
    <col min="12583" max="12583" width="6.7109375" style="341" customWidth="1"/>
    <col min="12584" max="12584" width="7" style="341" customWidth="1"/>
    <col min="12585" max="12585" width="6.42578125" style="341" customWidth="1"/>
    <col min="12586" max="12586" width="8.42578125" style="341" customWidth="1"/>
    <col min="12587" max="12587" width="6.42578125" style="341" customWidth="1"/>
    <col min="12588" max="12588" width="7.85546875" style="341" customWidth="1"/>
    <col min="12589" max="12589" width="7.28515625" style="341" customWidth="1"/>
    <col min="12590" max="12590" width="6.85546875" style="341" customWidth="1"/>
    <col min="12591" max="12591" width="8.5703125" style="341" bestFit="1" customWidth="1"/>
    <col min="12592" max="12795" width="9.140625" style="341"/>
    <col min="12796" max="12796" width="3" style="341" bestFit="1" customWidth="1"/>
    <col min="12797" max="12797" width="30" style="341" customWidth="1"/>
    <col min="12798" max="12798" width="8.140625" style="341" customWidth="1"/>
    <col min="12799" max="12799" width="13.7109375" style="341" customWidth="1"/>
    <col min="12800" max="12800" width="6.28515625" style="341" customWidth="1"/>
    <col min="12801" max="12801" width="5.5703125" style="341" customWidth="1"/>
    <col min="12802" max="12802" width="9.140625" style="341"/>
    <col min="12803" max="12803" width="6" style="341" customWidth="1"/>
    <col min="12804" max="12804" width="6.5703125" style="341" customWidth="1"/>
    <col min="12805" max="12805" width="8.85546875" style="341" customWidth="1"/>
    <col min="12806" max="12806" width="6.28515625" style="341" customWidth="1"/>
    <col min="12807" max="12807" width="10.28515625" style="341" customWidth="1"/>
    <col min="12808" max="12808" width="8.85546875" style="341" customWidth="1"/>
    <col min="12809" max="12809" width="5.140625" style="341" customWidth="1"/>
    <col min="12810" max="12810" width="5" style="341" customWidth="1"/>
    <col min="12811" max="12811" width="4.42578125" style="341" customWidth="1"/>
    <col min="12812" max="12812" width="7.28515625" style="341" customWidth="1"/>
    <col min="12813" max="12813" width="9.140625" style="341"/>
    <col min="12814" max="12814" width="8.140625" style="341" customWidth="1"/>
    <col min="12815" max="12815" width="7.42578125" style="341" customWidth="1"/>
    <col min="12816" max="12816" width="9.140625" style="341"/>
    <col min="12817" max="12817" width="10.28515625" style="341" customWidth="1"/>
    <col min="12818" max="12818" width="5.42578125" style="341" customWidth="1"/>
    <col min="12819" max="12819" width="6" style="341" customWidth="1"/>
    <col min="12820" max="12820" width="5.42578125" style="341" customWidth="1"/>
    <col min="12821" max="12821" width="6" style="341" customWidth="1"/>
    <col min="12822" max="12822" width="6.5703125" style="341" customWidth="1"/>
    <col min="12823" max="12823" width="7" style="341" customWidth="1"/>
    <col min="12824" max="12824" width="6.42578125" style="341" bestFit="1" customWidth="1"/>
    <col min="12825" max="12825" width="6" style="341" bestFit="1" customWidth="1"/>
    <col min="12826" max="12826" width="6.42578125" style="341" bestFit="1" customWidth="1"/>
    <col min="12827" max="12827" width="6" style="341" bestFit="1" customWidth="1"/>
    <col min="12828" max="12828" width="5.42578125" style="341" bestFit="1" customWidth="1"/>
    <col min="12829" max="12829" width="6" style="341" bestFit="1" customWidth="1"/>
    <col min="12830" max="12830" width="4.5703125" style="341" customWidth="1"/>
    <col min="12831" max="12831" width="6.28515625" style="341" customWidth="1"/>
    <col min="12832" max="12832" width="4.7109375" style="341" customWidth="1"/>
    <col min="12833" max="12833" width="6.42578125" style="341" customWidth="1"/>
    <col min="12834" max="12834" width="6" style="341" customWidth="1"/>
    <col min="12835" max="12835" width="6.28515625" style="341" customWidth="1"/>
    <col min="12836" max="12836" width="7.140625" style="341" customWidth="1"/>
    <col min="12837" max="12837" width="6.85546875" style="341" customWidth="1"/>
    <col min="12838" max="12838" width="7.140625" style="341" customWidth="1"/>
    <col min="12839" max="12839" width="6.7109375" style="341" customWidth="1"/>
    <col min="12840" max="12840" width="7" style="341" customWidth="1"/>
    <col min="12841" max="12841" width="6.42578125" style="341" customWidth="1"/>
    <col min="12842" max="12842" width="8.42578125" style="341" customWidth="1"/>
    <col min="12843" max="12843" width="6.42578125" style="341" customWidth="1"/>
    <col min="12844" max="12844" width="7.85546875" style="341" customWidth="1"/>
    <col min="12845" max="12845" width="7.28515625" style="341" customWidth="1"/>
    <col min="12846" max="12846" width="6.85546875" style="341" customWidth="1"/>
    <col min="12847" max="12847" width="8.5703125" style="341" bestFit="1" customWidth="1"/>
    <col min="12848" max="13051" width="9.140625" style="341"/>
    <col min="13052" max="13052" width="3" style="341" bestFit="1" customWidth="1"/>
    <col min="13053" max="13053" width="30" style="341" customWidth="1"/>
    <col min="13054" max="13054" width="8.140625" style="341" customWidth="1"/>
    <col min="13055" max="13055" width="13.7109375" style="341" customWidth="1"/>
    <col min="13056" max="13056" width="6.28515625" style="341" customWidth="1"/>
    <col min="13057" max="13057" width="5.5703125" style="341" customWidth="1"/>
    <col min="13058" max="13058" width="9.140625" style="341"/>
    <col min="13059" max="13059" width="6" style="341" customWidth="1"/>
    <col min="13060" max="13060" width="6.5703125" style="341" customWidth="1"/>
    <col min="13061" max="13061" width="8.85546875" style="341" customWidth="1"/>
    <col min="13062" max="13062" width="6.28515625" style="341" customWidth="1"/>
    <col min="13063" max="13063" width="10.28515625" style="341" customWidth="1"/>
    <col min="13064" max="13064" width="8.85546875" style="341" customWidth="1"/>
    <col min="13065" max="13065" width="5.140625" style="341" customWidth="1"/>
    <col min="13066" max="13066" width="5" style="341" customWidth="1"/>
    <col min="13067" max="13067" width="4.42578125" style="341" customWidth="1"/>
    <col min="13068" max="13068" width="7.28515625" style="341" customWidth="1"/>
    <col min="13069" max="13069" width="9.140625" style="341"/>
    <col min="13070" max="13070" width="8.140625" style="341" customWidth="1"/>
    <col min="13071" max="13071" width="7.42578125" style="341" customWidth="1"/>
    <col min="13072" max="13072" width="9.140625" style="341"/>
    <col min="13073" max="13073" width="10.28515625" style="341" customWidth="1"/>
    <col min="13074" max="13074" width="5.42578125" style="341" customWidth="1"/>
    <col min="13075" max="13075" width="6" style="341" customWidth="1"/>
    <col min="13076" max="13076" width="5.42578125" style="341" customWidth="1"/>
    <col min="13077" max="13077" width="6" style="341" customWidth="1"/>
    <col min="13078" max="13078" width="6.5703125" style="341" customWidth="1"/>
    <col min="13079" max="13079" width="7" style="341" customWidth="1"/>
    <col min="13080" max="13080" width="6.42578125" style="341" bestFit="1" customWidth="1"/>
    <col min="13081" max="13081" width="6" style="341" bestFit="1" customWidth="1"/>
    <col min="13082" max="13082" width="6.42578125" style="341" bestFit="1" customWidth="1"/>
    <col min="13083" max="13083" width="6" style="341" bestFit="1" customWidth="1"/>
    <col min="13084" max="13084" width="5.42578125" style="341" bestFit="1" customWidth="1"/>
    <col min="13085" max="13085" width="6" style="341" bestFit="1" customWidth="1"/>
    <col min="13086" max="13086" width="4.5703125" style="341" customWidth="1"/>
    <col min="13087" max="13087" width="6.28515625" style="341" customWidth="1"/>
    <col min="13088" max="13088" width="4.7109375" style="341" customWidth="1"/>
    <col min="13089" max="13089" width="6.42578125" style="341" customWidth="1"/>
    <col min="13090" max="13090" width="6" style="341" customWidth="1"/>
    <col min="13091" max="13091" width="6.28515625" style="341" customWidth="1"/>
    <col min="13092" max="13092" width="7.140625" style="341" customWidth="1"/>
    <col min="13093" max="13093" width="6.85546875" style="341" customWidth="1"/>
    <col min="13094" max="13094" width="7.140625" style="341" customWidth="1"/>
    <col min="13095" max="13095" width="6.7109375" style="341" customWidth="1"/>
    <col min="13096" max="13096" width="7" style="341" customWidth="1"/>
    <col min="13097" max="13097" width="6.42578125" style="341" customWidth="1"/>
    <col min="13098" max="13098" width="8.42578125" style="341" customWidth="1"/>
    <col min="13099" max="13099" width="6.42578125" style="341" customWidth="1"/>
    <col min="13100" max="13100" width="7.85546875" style="341" customWidth="1"/>
    <col min="13101" max="13101" width="7.28515625" style="341" customWidth="1"/>
    <col min="13102" max="13102" width="6.85546875" style="341" customWidth="1"/>
    <col min="13103" max="13103" width="8.5703125" style="341" bestFit="1" customWidth="1"/>
    <col min="13104" max="13307" width="9.140625" style="341"/>
    <col min="13308" max="13308" width="3" style="341" bestFit="1" customWidth="1"/>
    <col min="13309" max="13309" width="30" style="341" customWidth="1"/>
    <col min="13310" max="13310" width="8.140625" style="341" customWidth="1"/>
    <col min="13311" max="13311" width="13.7109375" style="341" customWidth="1"/>
    <col min="13312" max="13312" width="6.28515625" style="341" customWidth="1"/>
    <col min="13313" max="13313" width="5.5703125" style="341" customWidth="1"/>
    <col min="13314" max="13314" width="9.140625" style="341"/>
    <col min="13315" max="13315" width="6" style="341" customWidth="1"/>
    <col min="13316" max="13316" width="6.5703125" style="341" customWidth="1"/>
    <col min="13317" max="13317" width="8.85546875" style="341" customWidth="1"/>
    <col min="13318" max="13318" width="6.28515625" style="341" customWidth="1"/>
    <col min="13319" max="13319" width="10.28515625" style="341" customWidth="1"/>
    <col min="13320" max="13320" width="8.85546875" style="341" customWidth="1"/>
    <col min="13321" max="13321" width="5.140625" style="341" customWidth="1"/>
    <col min="13322" max="13322" width="5" style="341" customWidth="1"/>
    <col min="13323" max="13323" width="4.42578125" style="341" customWidth="1"/>
    <col min="13324" max="13324" width="7.28515625" style="341" customWidth="1"/>
    <col min="13325" max="13325" width="9.140625" style="341"/>
    <col min="13326" max="13326" width="8.140625" style="341" customWidth="1"/>
    <col min="13327" max="13327" width="7.42578125" style="341" customWidth="1"/>
    <col min="13328" max="13328" width="9.140625" style="341"/>
    <col min="13329" max="13329" width="10.28515625" style="341" customWidth="1"/>
    <col min="13330" max="13330" width="5.42578125" style="341" customWidth="1"/>
    <col min="13331" max="13331" width="6" style="341" customWidth="1"/>
    <col min="13332" max="13332" width="5.42578125" style="341" customWidth="1"/>
    <col min="13333" max="13333" width="6" style="341" customWidth="1"/>
    <col min="13334" max="13334" width="6.5703125" style="341" customWidth="1"/>
    <col min="13335" max="13335" width="7" style="341" customWidth="1"/>
    <col min="13336" max="13336" width="6.42578125" style="341" bestFit="1" customWidth="1"/>
    <col min="13337" max="13337" width="6" style="341" bestFit="1" customWidth="1"/>
    <col min="13338" max="13338" width="6.42578125" style="341" bestFit="1" customWidth="1"/>
    <col min="13339" max="13339" width="6" style="341" bestFit="1" customWidth="1"/>
    <col min="13340" max="13340" width="5.42578125" style="341" bestFit="1" customWidth="1"/>
    <col min="13341" max="13341" width="6" style="341" bestFit="1" customWidth="1"/>
    <col min="13342" max="13342" width="4.5703125" style="341" customWidth="1"/>
    <col min="13343" max="13343" width="6.28515625" style="341" customWidth="1"/>
    <col min="13344" max="13344" width="4.7109375" style="341" customWidth="1"/>
    <col min="13345" max="13345" width="6.42578125" style="341" customWidth="1"/>
    <col min="13346" max="13346" width="6" style="341" customWidth="1"/>
    <col min="13347" max="13347" width="6.28515625" style="341" customWidth="1"/>
    <col min="13348" max="13348" width="7.140625" style="341" customWidth="1"/>
    <col min="13349" max="13349" width="6.85546875" style="341" customWidth="1"/>
    <col min="13350" max="13350" width="7.140625" style="341" customWidth="1"/>
    <col min="13351" max="13351" width="6.7109375" style="341" customWidth="1"/>
    <col min="13352" max="13352" width="7" style="341" customWidth="1"/>
    <col min="13353" max="13353" width="6.42578125" style="341" customWidth="1"/>
    <col min="13354" max="13354" width="8.42578125" style="341" customWidth="1"/>
    <col min="13355" max="13355" width="6.42578125" style="341" customWidth="1"/>
    <col min="13356" max="13356" width="7.85546875" style="341" customWidth="1"/>
    <col min="13357" max="13357" width="7.28515625" style="341" customWidth="1"/>
    <col min="13358" max="13358" width="6.85546875" style="341" customWidth="1"/>
    <col min="13359" max="13359" width="8.5703125" style="341" bestFit="1" customWidth="1"/>
    <col min="13360" max="13563" width="9.140625" style="341"/>
    <col min="13564" max="13564" width="3" style="341" bestFit="1" customWidth="1"/>
    <col min="13565" max="13565" width="30" style="341" customWidth="1"/>
    <col min="13566" max="13566" width="8.140625" style="341" customWidth="1"/>
    <col min="13567" max="13567" width="13.7109375" style="341" customWidth="1"/>
    <col min="13568" max="13568" width="6.28515625" style="341" customWidth="1"/>
    <col min="13569" max="13569" width="5.5703125" style="341" customWidth="1"/>
    <col min="13570" max="13570" width="9.140625" style="341"/>
    <col min="13571" max="13571" width="6" style="341" customWidth="1"/>
    <col min="13572" max="13572" width="6.5703125" style="341" customWidth="1"/>
    <col min="13573" max="13573" width="8.85546875" style="341" customWidth="1"/>
    <col min="13574" max="13574" width="6.28515625" style="341" customWidth="1"/>
    <col min="13575" max="13575" width="10.28515625" style="341" customWidth="1"/>
    <col min="13576" max="13576" width="8.85546875" style="341" customWidth="1"/>
    <col min="13577" max="13577" width="5.140625" style="341" customWidth="1"/>
    <col min="13578" max="13578" width="5" style="341" customWidth="1"/>
    <col min="13579" max="13579" width="4.42578125" style="341" customWidth="1"/>
    <col min="13580" max="13580" width="7.28515625" style="341" customWidth="1"/>
    <col min="13581" max="13581" width="9.140625" style="341"/>
    <col min="13582" max="13582" width="8.140625" style="341" customWidth="1"/>
    <col min="13583" max="13583" width="7.42578125" style="341" customWidth="1"/>
    <col min="13584" max="13584" width="9.140625" style="341"/>
    <col min="13585" max="13585" width="10.28515625" style="341" customWidth="1"/>
    <col min="13586" max="13586" width="5.42578125" style="341" customWidth="1"/>
    <col min="13587" max="13587" width="6" style="341" customWidth="1"/>
    <col min="13588" max="13588" width="5.42578125" style="341" customWidth="1"/>
    <col min="13589" max="13589" width="6" style="341" customWidth="1"/>
    <col min="13590" max="13590" width="6.5703125" style="341" customWidth="1"/>
    <col min="13591" max="13591" width="7" style="341" customWidth="1"/>
    <col min="13592" max="13592" width="6.42578125" style="341" bestFit="1" customWidth="1"/>
    <col min="13593" max="13593" width="6" style="341" bestFit="1" customWidth="1"/>
    <col min="13594" max="13594" width="6.42578125" style="341" bestFit="1" customWidth="1"/>
    <col min="13595" max="13595" width="6" style="341" bestFit="1" customWidth="1"/>
    <col min="13596" max="13596" width="5.42578125" style="341" bestFit="1" customWidth="1"/>
    <col min="13597" max="13597" width="6" style="341" bestFit="1" customWidth="1"/>
    <col min="13598" max="13598" width="4.5703125" style="341" customWidth="1"/>
    <col min="13599" max="13599" width="6.28515625" style="341" customWidth="1"/>
    <col min="13600" max="13600" width="4.7109375" style="341" customWidth="1"/>
    <col min="13601" max="13601" width="6.42578125" style="341" customWidth="1"/>
    <col min="13602" max="13602" width="6" style="341" customWidth="1"/>
    <col min="13603" max="13603" width="6.28515625" style="341" customWidth="1"/>
    <col min="13604" max="13604" width="7.140625" style="341" customWidth="1"/>
    <col min="13605" max="13605" width="6.85546875" style="341" customWidth="1"/>
    <col min="13606" max="13606" width="7.140625" style="341" customWidth="1"/>
    <col min="13607" max="13607" width="6.7109375" style="341" customWidth="1"/>
    <col min="13608" max="13608" width="7" style="341" customWidth="1"/>
    <col min="13609" max="13609" width="6.42578125" style="341" customWidth="1"/>
    <col min="13610" max="13610" width="8.42578125" style="341" customWidth="1"/>
    <col min="13611" max="13611" width="6.42578125" style="341" customWidth="1"/>
    <col min="13612" max="13612" width="7.85546875" style="341" customWidth="1"/>
    <col min="13613" max="13613" width="7.28515625" style="341" customWidth="1"/>
    <col min="13614" max="13614" width="6.85546875" style="341" customWidth="1"/>
    <col min="13615" max="13615" width="8.5703125" style="341" bestFit="1" customWidth="1"/>
    <col min="13616" max="13819" width="9.140625" style="341"/>
    <col min="13820" max="13820" width="3" style="341" bestFit="1" customWidth="1"/>
    <col min="13821" max="13821" width="30" style="341" customWidth="1"/>
    <col min="13822" max="13822" width="8.140625" style="341" customWidth="1"/>
    <col min="13823" max="13823" width="13.7109375" style="341" customWidth="1"/>
    <col min="13824" max="13824" width="6.28515625" style="341" customWidth="1"/>
    <col min="13825" max="13825" width="5.5703125" style="341" customWidth="1"/>
    <col min="13826" max="13826" width="9.140625" style="341"/>
    <col min="13827" max="13827" width="6" style="341" customWidth="1"/>
    <col min="13828" max="13828" width="6.5703125" style="341" customWidth="1"/>
    <col min="13829" max="13829" width="8.85546875" style="341" customWidth="1"/>
    <col min="13830" max="13830" width="6.28515625" style="341" customWidth="1"/>
    <col min="13831" max="13831" width="10.28515625" style="341" customWidth="1"/>
    <col min="13832" max="13832" width="8.85546875" style="341" customWidth="1"/>
    <col min="13833" max="13833" width="5.140625" style="341" customWidth="1"/>
    <col min="13834" max="13834" width="5" style="341" customWidth="1"/>
    <col min="13835" max="13835" width="4.42578125" style="341" customWidth="1"/>
    <col min="13836" max="13836" width="7.28515625" style="341" customWidth="1"/>
    <col min="13837" max="13837" width="9.140625" style="341"/>
    <col min="13838" max="13838" width="8.140625" style="341" customWidth="1"/>
    <col min="13839" max="13839" width="7.42578125" style="341" customWidth="1"/>
    <col min="13840" max="13840" width="9.140625" style="341"/>
    <col min="13841" max="13841" width="10.28515625" style="341" customWidth="1"/>
    <col min="13842" max="13842" width="5.42578125" style="341" customWidth="1"/>
    <col min="13843" max="13843" width="6" style="341" customWidth="1"/>
    <col min="13844" max="13844" width="5.42578125" style="341" customWidth="1"/>
    <col min="13845" max="13845" width="6" style="341" customWidth="1"/>
    <col min="13846" max="13846" width="6.5703125" style="341" customWidth="1"/>
    <col min="13847" max="13847" width="7" style="341" customWidth="1"/>
    <col min="13848" max="13848" width="6.42578125" style="341" bestFit="1" customWidth="1"/>
    <col min="13849" max="13849" width="6" style="341" bestFit="1" customWidth="1"/>
    <col min="13850" max="13850" width="6.42578125" style="341" bestFit="1" customWidth="1"/>
    <col min="13851" max="13851" width="6" style="341" bestFit="1" customWidth="1"/>
    <col min="13852" max="13852" width="5.42578125" style="341" bestFit="1" customWidth="1"/>
    <col min="13853" max="13853" width="6" style="341" bestFit="1" customWidth="1"/>
    <col min="13854" max="13854" width="4.5703125" style="341" customWidth="1"/>
    <col min="13855" max="13855" width="6.28515625" style="341" customWidth="1"/>
    <col min="13856" max="13856" width="4.7109375" style="341" customWidth="1"/>
    <col min="13857" max="13857" width="6.42578125" style="341" customWidth="1"/>
    <col min="13858" max="13858" width="6" style="341" customWidth="1"/>
    <col min="13859" max="13859" width="6.28515625" style="341" customWidth="1"/>
    <col min="13860" max="13860" width="7.140625" style="341" customWidth="1"/>
    <col min="13861" max="13861" width="6.85546875" style="341" customWidth="1"/>
    <col min="13862" max="13862" width="7.140625" style="341" customWidth="1"/>
    <col min="13863" max="13863" width="6.7109375" style="341" customWidth="1"/>
    <col min="13864" max="13864" width="7" style="341" customWidth="1"/>
    <col min="13865" max="13865" width="6.42578125" style="341" customWidth="1"/>
    <col min="13866" max="13866" width="8.42578125" style="341" customWidth="1"/>
    <col min="13867" max="13867" width="6.42578125" style="341" customWidth="1"/>
    <col min="13868" max="13868" width="7.85546875" style="341" customWidth="1"/>
    <col min="13869" max="13869" width="7.28515625" style="341" customWidth="1"/>
    <col min="13870" max="13870" width="6.85546875" style="341" customWidth="1"/>
    <col min="13871" max="13871" width="8.5703125" style="341" bestFit="1" customWidth="1"/>
    <col min="13872" max="14075" width="9.140625" style="341"/>
    <col min="14076" max="14076" width="3" style="341" bestFit="1" customWidth="1"/>
    <col min="14077" max="14077" width="30" style="341" customWidth="1"/>
    <col min="14078" max="14078" width="8.140625" style="341" customWidth="1"/>
    <col min="14079" max="14079" width="13.7109375" style="341" customWidth="1"/>
    <col min="14080" max="14080" width="6.28515625" style="341" customWidth="1"/>
    <col min="14081" max="14081" width="5.5703125" style="341" customWidth="1"/>
    <col min="14082" max="14082" width="9.140625" style="341"/>
    <col min="14083" max="14083" width="6" style="341" customWidth="1"/>
    <col min="14084" max="14084" width="6.5703125" style="341" customWidth="1"/>
    <col min="14085" max="14085" width="8.85546875" style="341" customWidth="1"/>
    <col min="14086" max="14086" width="6.28515625" style="341" customWidth="1"/>
    <col min="14087" max="14087" width="10.28515625" style="341" customWidth="1"/>
    <col min="14088" max="14088" width="8.85546875" style="341" customWidth="1"/>
    <col min="14089" max="14089" width="5.140625" style="341" customWidth="1"/>
    <col min="14090" max="14090" width="5" style="341" customWidth="1"/>
    <col min="14091" max="14091" width="4.42578125" style="341" customWidth="1"/>
    <col min="14092" max="14092" width="7.28515625" style="341" customWidth="1"/>
    <col min="14093" max="14093" width="9.140625" style="341"/>
    <col min="14094" max="14094" width="8.140625" style="341" customWidth="1"/>
    <col min="14095" max="14095" width="7.42578125" style="341" customWidth="1"/>
    <col min="14096" max="14096" width="9.140625" style="341"/>
    <col min="14097" max="14097" width="10.28515625" style="341" customWidth="1"/>
    <col min="14098" max="14098" width="5.42578125" style="341" customWidth="1"/>
    <col min="14099" max="14099" width="6" style="341" customWidth="1"/>
    <col min="14100" max="14100" width="5.42578125" style="341" customWidth="1"/>
    <col min="14101" max="14101" width="6" style="341" customWidth="1"/>
    <col min="14102" max="14102" width="6.5703125" style="341" customWidth="1"/>
    <col min="14103" max="14103" width="7" style="341" customWidth="1"/>
    <col min="14104" max="14104" width="6.42578125" style="341" bestFit="1" customWidth="1"/>
    <col min="14105" max="14105" width="6" style="341" bestFit="1" customWidth="1"/>
    <col min="14106" max="14106" width="6.42578125" style="341" bestFit="1" customWidth="1"/>
    <col min="14107" max="14107" width="6" style="341" bestFit="1" customWidth="1"/>
    <col min="14108" max="14108" width="5.42578125" style="341" bestFit="1" customWidth="1"/>
    <col min="14109" max="14109" width="6" style="341" bestFit="1" customWidth="1"/>
    <col min="14110" max="14110" width="4.5703125" style="341" customWidth="1"/>
    <col min="14111" max="14111" width="6.28515625" style="341" customWidth="1"/>
    <col min="14112" max="14112" width="4.7109375" style="341" customWidth="1"/>
    <col min="14113" max="14113" width="6.42578125" style="341" customWidth="1"/>
    <col min="14114" max="14114" width="6" style="341" customWidth="1"/>
    <col min="14115" max="14115" width="6.28515625" style="341" customWidth="1"/>
    <col min="14116" max="14116" width="7.140625" style="341" customWidth="1"/>
    <col min="14117" max="14117" width="6.85546875" style="341" customWidth="1"/>
    <col min="14118" max="14118" width="7.140625" style="341" customWidth="1"/>
    <col min="14119" max="14119" width="6.7109375" style="341" customWidth="1"/>
    <col min="14120" max="14120" width="7" style="341" customWidth="1"/>
    <col min="14121" max="14121" width="6.42578125" style="341" customWidth="1"/>
    <col min="14122" max="14122" width="8.42578125" style="341" customWidth="1"/>
    <col min="14123" max="14123" width="6.42578125" style="341" customWidth="1"/>
    <col min="14124" max="14124" width="7.85546875" style="341" customWidth="1"/>
    <col min="14125" max="14125" width="7.28515625" style="341" customWidth="1"/>
    <col min="14126" max="14126" width="6.85546875" style="341" customWidth="1"/>
    <col min="14127" max="14127" width="8.5703125" style="341" bestFit="1" customWidth="1"/>
    <col min="14128" max="14331" width="9.140625" style="341"/>
    <col min="14332" max="14332" width="3" style="341" bestFit="1" customWidth="1"/>
    <col min="14333" max="14333" width="30" style="341" customWidth="1"/>
    <col min="14334" max="14334" width="8.140625" style="341" customWidth="1"/>
    <col min="14335" max="14335" width="13.7109375" style="341" customWidth="1"/>
    <col min="14336" max="14336" width="6.28515625" style="341" customWidth="1"/>
    <col min="14337" max="14337" width="5.5703125" style="341" customWidth="1"/>
    <col min="14338" max="14338" width="9.140625" style="341"/>
    <col min="14339" max="14339" width="6" style="341" customWidth="1"/>
    <col min="14340" max="14340" width="6.5703125" style="341" customWidth="1"/>
    <col min="14341" max="14341" width="8.85546875" style="341" customWidth="1"/>
    <col min="14342" max="14342" width="6.28515625" style="341" customWidth="1"/>
    <col min="14343" max="14343" width="10.28515625" style="341" customWidth="1"/>
    <col min="14344" max="14344" width="8.85546875" style="341" customWidth="1"/>
    <col min="14345" max="14345" width="5.140625" style="341" customWidth="1"/>
    <col min="14346" max="14346" width="5" style="341" customWidth="1"/>
    <col min="14347" max="14347" width="4.42578125" style="341" customWidth="1"/>
    <col min="14348" max="14348" width="7.28515625" style="341" customWidth="1"/>
    <col min="14349" max="14349" width="9.140625" style="341"/>
    <col min="14350" max="14350" width="8.140625" style="341" customWidth="1"/>
    <col min="14351" max="14351" width="7.42578125" style="341" customWidth="1"/>
    <col min="14352" max="14352" width="9.140625" style="341"/>
    <col min="14353" max="14353" width="10.28515625" style="341" customWidth="1"/>
    <col min="14354" max="14354" width="5.42578125" style="341" customWidth="1"/>
    <col min="14355" max="14355" width="6" style="341" customWidth="1"/>
    <col min="14356" max="14356" width="5.42578125" style="341" customWidth="1"/>
    <col min="14357" max="14357" width="6" style="341" customWidth="1"/>
    <col min="14358" max="14358" width="6.5703125" style="341" customWidth="1"/>
    <col min="14359" max="14359" width="7" style="341" customWidth="1"/>
    <col min="14360" max="14360" width="6.42578125" style="341" bestFit="1" customWidth="1"/>
    <col min="14361" max="14361" width="6" style="341" bestFit="1" customWidth="1"/>
    <col min="14362" max="14362" width="6.42578125" style="341" bestFit="1" customWidth="1"/>
    <col min="14363" max="14363" width="6" style="341" bestFit="1" customWidth="1"/>
    <col min="14364" max="14364" width="5.42578125" style="341" bestFit="1" customWidth="1"/>
    <col min="14365" max="14365" width="6" style="341" bestFit="1" customWidth="1"/>
    <col min="14366" max="14366" width="4.5703125" style="341" customWidth="1"/>
    <col min="14367" max="14367" width="6.28515625" style="341" customWidth="1"/>
    <col min="14368" max="14368" width="4.7109375" style="341" customWidth="1"/>
    <col min="14369" max="14369" width="6.42578125" style="341" customWidth="1"/>
    <col min="14370" max="14370" width="6" style="341" customWidth="1"/>
    <col min="14371" max="14371" width="6.28515625" style="341" customWidth="1"/>
    <col min="14372" max="14372" width="7.140625" style="341" customWidth="1"/>
    <col min="14373" max="14373" width="6.85546875" style="341" customWidth="1"/>
    <col min="14374" max="14374" width="7.140625" style="341" customWidth="1"/>
    <col min="14375" max="14375" width="6.7109375" style="341" customWidth="1"/>
    <col min="14376" max="14376" width="7" style="341" customWidth="1"/>
    <col min="14377" max="14377" width="6.42578125" style="341" customWidth="1"/>
    <col min="14378" max="14378" width="8.42578125" style="341" customWidth="1"/>
    <col min="14379" max="14379" width="6.42578125" style="341" customWidth="1"/>
    <col min="14380" max="14380" width="7.85546875" style="341" customWidth="1"/>
    <col min="14381" max="14381" width="7.28515625" style="341" customWidth="1"/>
    <col min="14382" max="14382" width="6.85546875" style="341" customWidth="1"/>
    <col min="14383" max="14383" width="8.5703125" style="341" bestFit="1" customWidth="1"/>
    <col min="14384" max="14587" width="9.140625" style="341"/>
    <col min="14588" max="14588" width="3" style="341" bestFit="1" customWidth="1"/>
    <col min="14589" max="14589" width="30" style="341" customWidth="1"/>
    <col min="14590" max="14590" width="8.140625" style="341" customWidth="1"/>
    <col min="14591" max="14591" width="13.7109375" style="341" customWidth="1"/>
    <col min="14592" max="14592" width="6.28515625" style="341" customWidth="1"/>
    <col min="14593" max="14593" width="5.5703125" style="341" customWidth="1"/>
    <col min="14594" max="14594" width="9.140625" style="341"/>
    <col min="14595" max="14595" width="6" style="341" customWidth="1"/>
    <col min="14596" max="14596" width="6.5703125" style="341" customWidth="1"/>
    <col min="14597" max="14597" width="8.85546875" style="341" customWidth="1"/>
    <col min="14598" max="14598" width="6.28515625" style="341" customWidth="1"/>
    <col min="14599" max="14599" width="10.28515625" style="341" customWidth="1"/>
    <col min="14600" max="14600" width="8.85546875" style="341" customWidth="1"/>
    <col min="14601" max="14601" width="5.140625" style="341" customWidth="1"/>
    <col min="14602" max="14602" width="5" style="341" customWidth="1"/>
    <col min="14603" max="14603" width="4.42578125" style="341" customWidth="1"/>
    <col min="14604" max="14604" width="7.28515625" style="341" customWidth="1"/>
    <col min="14605" max="14605" width="9.140625" style="341"/>
    <col min="14606" max="14606" width="8.140625" style="341" customWidth="1"/>
    <col min="14607" max="14607" width="7.42578125" style="341" customWidth="1"/>
    <col min="14608" max="14608" width="9.140625" style="341"/>
    <col min="14609" max="14609" width="10.28515625" style="341" customWidth="1"/>
    <col min="14610" max="14610" width="5.42578125" style="341" customWidth="1"/>
    <col min="14611" max="14611" width="6" style="341" customWidth="1"/>
    <col min="14612" max="14612" width="5.42578125" style="341" customWidth="1"/>
    <col min="14613" max="14613" width="6" style="341" customWidth="1"/>
    <col min="14614" max="14614" width="6.5703125" style="341" customWidth="1"/>
    <col min="14615" max="14615" width="7" style="341" customWidth="1"/>
    <col min="14616" max="14616" width="6.42578125" style="341" bestFit="1" customWidth="1"/>
    <col min="14617" max="14617" width="6" style="341" bestFit="1" customWidth="1"/>
    <col min="14618" max="14618" width="6.42578125" style="341" bestFit="1" customWidth="1"/>
    <col min="14619" max="14619" width="6" style="341" bestFit="1" customWidth="1"/>
    <col min="14620" max="14620" width="5.42578125" style="341" bestFit="1" customWidth="1"/>
    <col min="14621" max="14621" width="6" style="341" bestFit="1" customWidth="1"/>
    <col min="14622" max="14622" width="4.5703125" style="341" customWidth="1"/>
    <col min="14623" max="14623" width="6.28515625" style="341" customWidth="1"/>
    <col min="14624" max="14624" width="4.7109375" style="341" customWidth="1"/>
    <col min="14625" max="14625" width="6.42578125" style="341" customWidth="1"/>
    <col min="14626" max="14626" width="6" style="341" customWidth="1"/>
    <col min="14627" max="14627" width="6.28515625" style="341" customWidth="1"/>
    <col min="14628" max="14628" width="7.140625" style="341" customWidth="1"/>
    <col min="14629" max="14629" width="6.85546875" style="341" customWidth="1"/>
    <col min="14630" max="14630" width="7.140625" style="341" customWidth="1"/>
    <col min="14631" max="14631" width="6.7109375" style="341" customWidth="1"/>
    <col min="14632" max="14632" width="7" style="341" customWidth="1"/>
    <col min="14633" max="14633" width="6.42578125" style="341" customWidth="1"/>
    <col min="14634" max="14634" width="8.42578125" style="341" customWidth="1"/>
    <col min="14635" max="14635" width="6.42578125" style="341" customWidth="1"/>
    <col min="14636" max="14636" width="7.85546875" style="341" customWidth="1"/>
    <col min="14637" max="14637" width="7.28515625" style="341" customWidth="1"/>
    <col min="14638" max="14638" width="6.85546875" style="341" customWidth="1"/>
    <col min="14639" max="14639" width="8.5703125" style="341" bestFit="1" customWidth="1"/>
    <col min="14640" max="14843" width="9.140625" style="341"/>
    <col min="14844" max="14844" width="3" style="341" bestFit="1" customWidth="1"/>
    <col min="14845" max="14845" width="30" style="341" customWidth="1"/>
    <col min="14846" max="14846" width="8.140625" style="341" customWidth="1"/>
    <col min="14847" max="14847" width="13.7109375" style="341" customWidth="1"/>
    <col min="14848" max="14848" width="6.28515625" style="341" customWidth="1"/>
    <col min="14849" max="14849" width="5.5703125" style="341" customWidth="1"/>
    <col min="14850" max="14850" width="9.140625" style="341"/>
    <col min="14851" max="14851" width="6" style="341" customWidth="1"/>
    <col min="14852" max="14852" width="6.5703125" style="341" customWidth="1"/>
    <col min="14853" max="14853" width="8.85546875" style="341" customWidth="1"/>
    <col min="14854" max="14854" width="6.28515625" style="341" customWidth="1"/>
    <col min="14855" max="14855" width="10.28515625" style="341" customWidth="1"/>
    <col min="14856" max="14856" width="8.85546875" style="341" customWidth="1"/>
    <col min="14857" max="14857" width="5.140625" style="341" customWidth="1"/>
    <col min="14858" max="14858" width="5" style="341" customWidth="1"/>
    <col min="14859" max="14859" width="4.42578125" style="341" customWidth="1"/>
    <col min="14860" max="14860" width="7.28515625" style="341" customWidth="1"/>
    <col min="14861" max="14861" width="9.140625" style="341"/>
    <col min="14862" max="14862" width="8.140625" style="341" customWidth="1"/>
    <col min="14863" max="14863" width="7.42578125" style="341" customWidth="1"/>
    <col min="14864" max="14864" width="9.140625" style="341"/>
    <col min="14865" max="14865" width="10.28515625" style="341" customWidth="1"/>
    <col min="14866" max="14866" width="5.42578125" style="341" customWidth="1"/>
    <col min="14867" max="14867" width="6" style="341" customWidth="1"/>
    <col min="14868" max="14868" width="5.42578125" style="341" customWidth="1"/>
    <col min="14869" max="14869" width="6" style="341" customWidth="1"/>
    <col min="14870" max="14870" width="6.5703125" style="341" customWidth="1"/>
    <col min="14871" max="14871" width="7" style="341" customWidth="1"/>
    <col min="14872" max="14872" width="6.42578125" style="341" bestFit="1" customWidth="1"/>
    <col min="14873" max="14873" width="6" style="341" bestFit="1" customWidth="1"/>
    <col min="14874" max="14874" width="6.42578125" style="341" bestFit="1" customWidth="1"/>
    <col min="14875" max="14875" width="6" style="341" bestFit="1" customWidth="1"/>
    <col min="14876" max="14876" width="5.42578125" style="341" bestFit="1" customWidth="1"/>
    <col min="14877" max="14877" width="6" style="341" bestFit="1" customWidth="1"/>
    <col min="14878" max="14878" width="4.5703125" style="341" customWidth="1"/>
    <col min="14879" max="14879" width="6.28515625" style="341" customWidth="1"/>
    <col min="14880" max="14880" width="4.7109375" style="341" customWidth="1"/>
    <col min="14881" max="14881" width="6.42578125" style="341" customWidth="1"/>
    <col min="14882" max="14882" width="6" style="341" customWidth="1"/>
    <col min="14883" max="14883" width="6.28515625" style="341" customWidth="1"/>
    <col min="14884" max="14884" width="7.140625" style="341" customWidth="1"/>
    <col min="14885" max="14885" width="6.85546875" style="341" customWidth="1"/>
    <col min="14886" max="14886" width="7.140625" style="341" customWidth="1"/>
    <col min="14887" max="14887" width="6.7109375" style="341" customWidth="1"/>
    <col min="14888" max="14888" width="7" style="341" customWidth="1"/>
    <col min="14889" max="14889" width="6.42578125" style="341" customWidth="1"/>
    <col min="14890" max="14890" width="8.42578125" style="341" customWidth="1"/>
    <col min="14891" max="14891" width="6.42578125" style="341" customWidth="1"/>
    <col min="14892" max="14892" width="7.85546875" style="341" customWidth="1"/>
    <col min="14893" max="14893" width="7.28515625" style="341" customWidth="1"/>
    <col min="14894" max="14894" width="6.85546875" style="341" customWidth="1"/>
    <col min="14895" max="14895" width="8.5703125" style="341" bestFit="1" customWidth="1"/>
    <col min="14896" max="15099" width="9.140625" style="341"/>
    <col min="15100" max="15100" width="3" style="341" bestFit="1" customWidth="1"/>
    <col min="15101" max="15101" width="30" style="341" customWidth="1"/>
    <col min="15102" max="15102" width="8.140625" style="341" customWidth="1"/>
    <col min="15103" max="15103" width="13.7109375" style="341" customWidth="1"/>
    <col min="15104" max="15104" width="6.28515625" style="341" customWidth="1"/>
    <col min="15105" max="15105" width="5.5703125" style="341" customWidth="1"/>
    <col min="15106" max="15106" width="9.140625" style="341"/>
    <col min="15107" max="15107" width="6" style="341" customWidth="1"/>
    <col min="15108" max="15108" width="6.5703125" style="341" customWidth="1"/>
    <col min="15109" max="15109" width="8.85546875" style="341" customWidth="1"/>
    <col min="15110" max="15110" width="6.28515625" style="341" customWidth="1"/>
    <col min="15111" max="15111" width="10.28515625" style="341" customWidth="1"/>
    <col min="15112" max="15112" width="8.85546875" style="341" customWidth="1"/>
    <col min="15113" max="15113" width="5.140625" style="341" customWidth="1"/>
    <col min="15114" max="15114" width="5" style="341" customWidth="1"/>
    <col min="15115" max="15115" width="4.42578125" style="341" customWidth="1"/>
    <col min="15116" max="15116" width="7.28515625" style="341" customWidth="1"/>
    <col min="15117" max="15117" width="9.140625" style="341"/>
    <col min="15118" max="15118" width="8.140625" style="341" customWidth="1"/>
    <col min="15119" max="15119" width="7.42578125" style="341" customWidth="1"/>
    <col min="15120" max="15120" width="9.140625" style="341"/>
    <col min="15121" max="15121" width="10.28515625" style="341" customWidth="1"/>
    <col min="15122" max="15122" width="5.42578125" style="341" customWidth="1"/>
    <col min="15123" max="15123" width="6" style="341" customWidth="1"/>
    <col min="15124" max="15124" width="5.42578125" style="341" customWidth="1"/>
    <col min="15125" max="15125" width="6" style="341" customWidth="1"/>
    <col min="15126" max="15126" width="6.5703125" style="341" customWidth="1"/>
    <col min="15127" max="15127" width="7" style="341" customWidth="1"/>
    <col min="15128" max="15128" width="6.42578125" style="341" bestFit="1" customWidth="1"/>
    <col min="15129" max="15129" width="6" style="341" bestFit="1" customWidth="1"/>
    <col min="15130" max="15130" width="6.42578125" style="341" bestFit="1" customWidth="1"/>
    <col min="15131" max="15131" width="6" style="341" bestFit="1" customWidth="1"/>
    <col min="15132" max="15132" width="5.42578125" style="341" bestFit="1" customWidth="1"/>
    <col min="15133" max="15133" width="6" style="341" bestFit="1" customWidth="1"/>
    <col min="15134" max="15134" width="4.5703125" style="341" customWidth="1"/>
    <col min="15135" max="15135" width="6.28515625" style="341" customWidth="1"/>
    <col min="15136" max="15136" width="4.7109375" style="341" customWidth="1"/>
    <col min="15137" max="15137" width="6.42578125" style="341" customWidth="1"/>
    <col min="15138" max="15138" width="6" style="341" customWidth="1"/>
    <col min="15139" max="15139" width="6.28515625" style="341" customWidth="1"/>
    <col min="15140" max="15140" width="7.140625" style="341" customWidth="1"/>
    <col min="15141" max="15141" width="6.85546875" style="341" customWidth="1"/>
    <col min="15142" max="15142" width="7.140625" style="341" customWidth="1"/>
    <col min="15143" max="15143" width="6.7109375" style="341" customWidth="1"/>
    <col min="15144" max="15144" width="7" style="341" customWidth="1"/>
    <col min="15145" max="15145" width="6.42578125" style="341" customWidth="1"/>
    <col min="15146" max="15146" width="8.42578125" style="341" customWidth="1"/>
    <col min="15147" max="15147" width="6.42578125" style="341" customWidth="1"/>
    <col min="15148" max="15148" width="7.85546875" style="341" customWidth="1"/>
    <col min="15149" max="15149" width="7.28515625" style="341" customWidth="1"/>
    <col min="15150" max="15150" width="6.85546875" style="341" customWidth="1"/>
    <col min="15151" max="15151" width="8.5703125" style="341" bestFit="1" customWidth="1"/>
    <col min="15152" max="15355" width="9.140625" style="341"/>
    <col min="15356" max="15356" width="3" style="341" bestFit="1" customWidth="1"/>
    <col min="15357" max="15357" width="30" style="341" customWidth="1"/>
    <col min="15358" max="15358" width="8.140625" style="341" customWidth="1"/>
    <col min="15359" max="15359" width="13.7109375" style="341" customWidth="1"/>
    <col min="15360" max="15360" width="6.28515625" style="341" customWidth="1"/>
    <col min="15361" max="15361" width="5.5703125" style="341" customWidth="1"/>
    <col min="15362" max="15362" width="9.140625" style="341"/>
    <col min="15363" max="15363" width="6" style="341" customWidth="1"/>
    <col min="15364" max="15364" width="6.5703125" style="341" customWidth="1"/>
    <col min="15365" max="15365" width="8.85546875" style="341" customWidth="1"/>
    <col min="15366" max="15366" width="6.28515625" style="341" customWidth="1"/>
    <col min="15367" max="15367" width="10.28515625" style="341" customWidth="1"/>
    <col min="15368" max="15368" width="8.85546875" style="341" customWidth="1"/>
    <col min="15369" max="15369" width="5.140625" style="341" customWidth="1"/>
    <col min="15370" max="15370" width="5" style="341" customWidth="1"/>
    <col min="15371" max="15371" width="4.42578125" style="341" customWidth="1"/>
    <col min="15372" max="15372" width="7.28515625" style="341" customWidth="1"/>
    <col min="15373" max="15373" width="9.140625" style="341"/>
    <col min="15374" max="15374" width="8.140625" style="341" customWidth="1"/>
    <col min="15375" max="15375" width="7.42578125" style="341" customWidth="1"/>
    <col min="15376" max="15376" width="9.140625" style="341"/>
    <col min="15377" max="15377" width="10.28515625" style="341" customWidth="1"/>
    <col min="15378" max="15378" width="5.42578125" style="341" customWidth="1"/>
    <col min="15379" max="15379" width="6" style="341" customWidth="1"/>
    <col min="15380" max="15380" width="5.42578125" style="341" customWidth="1"/>
    <col min="15381" max="15381" width="6" style="341" customWidth="1"/>
    <col min="15382" max="15382" width="6.5703125" style="341" customWidth="1"/>
    <col min="15383" max="15383" width="7" style="341" customWidth="1"/>
    <col min="15384" max="15384" width="6.42578125" style="341" bestFit="1" customWidth="1"/>
    <col min="15385" max="15385" width="6" style="341" bestFit="1" customWidth="1"/>
    <col min="15386" max="15386" width="6.42578125" style="341" bestFit="1" customWidth="1"/>
    <col min="15387" max="15387" width="6" style="341" bestFit="1" customWidth="1"/>
    <col min="15388" max="15388" width="5.42578125" style="341" bestFit="1" customWidth="1"/>
    <col min="15389" max="15389" width="6" style="341" bestFit="1" customWidth="1"/>
    <col min="15390" max="15390" width="4.5703125" style="341" customWidth="1"/>
    <col min="15391" max="15391" width="6.28515625" style="341" customWidth="1"/>
    <col min="15392" max="15392" width="4.7109375" style="341" customWidth="1"/>
    <col min="15393" max="15393" width="6.42578125" style="341" customWidth="1"/>
    <col min="15394" max="15394" width="6" style="341" customWidth="1"/>
    <col min="15395" max="15395" width="6.28515625" style="341" customWidth="1"/>
    <col min="15396" max="15396" width="7.140625" style="341" customWidth="1"/>
    <col min="15397" max="15397" width="6.85546875" style="341" customWidth="1"/>
    <col min="15398" max="15398" width="7.140625" style="341" customWidth="1"/>
    <col min="15399" max="15399" width="6.7109375" style="341" customWidth="1"/>
    <col min="15400" max="15400" width="7" style="341" customWidth="1"/>
    <col min="15401" max="15401" width="6.42578125" style="341" customWidth="1"/>
    <col min="15402" max="15402" width="8.42578125" style="341" customWidth="1"/>
    <col min="15403" max="15403" width="6.42578125" style="341" customWidth="1"/>
    <col min="15404" max="15404" width="7.85546875" style="341" customWidth="1"/>
    <col min="15405" max="15405" width="7.28515625" style="341" customWidth="1"/>
    <col min="15406" max="15406" width="6.85546875" style="341" customWidth="1"/>
    <col min="15407" max="15407" width="8.5703125" style="341" bestFit="1" customWidth="1"/>
    <col min="15408" max="15611" width="9.140625" style="341"/>
    <col min="15612" max="15612" width="3" style="341" bestFit="1" customWidth="1"/>
    <col min="15613" max="15613" width="30" style="341" customWidth="1"/>
    <col min="15614" max="15614" width="8.140625" style="341" customWidth="1"/>
    <col min="15615" max="15615" width="13.7109375" style="341" customWidth="1"/>
    <col min="15616" max="15616" width="6.28515625" style="341" customWidth="1"/>
    <col min="15617" max="15617" width="5.5703125" style="341" customWidth="1"/>
    <col min="15618" max="15618" width="9.140625" style="341"/>
    <col min="15619" max="15619" width="6" style="341" customWidth="1"/>
    <col min="15620" max="15620" width="6.5703125" style="341" customWidth="1"/>
    <col min="15621" max="15621" width="8.85546875" style="341" customWidth="1"/>
    <col min="15622" max="15622" width="6.28515625" style="341" customWidth="1"/>
    <col min="15623" max="15623" width="10.28515625" style="341" customWidth="1"/>
    <col min="15624" max="15624" width="8.85546875" style="341" customWidth="1"/>
    <col min="15625" max="15625" width="5.140625" style="341" customWidth="1"/>
    <col min="15626" max="15626" width="5" style="341" customWidth="1"/>
    <col min="15627" max="15627" width="4.42578125" style="341" customWidth="1"/>
    <col min="15628" max="15628" width="7.28515625" style="341" customWidth="1"/>
    <col min="15629" max="15629" width="9.140625" style="341"/>
    <col min="15630" max="15630" width="8.140625" style="341" customWidth="1"/>
    <col min="15631" max="15631" width="7.42578125" style="341" customWidth="1"/>
    <col min="15632" max="15632" width="9.140625" style="341"/>
    <col min="15633" max="15633" width="10.28515625" style="341" customWidth="1"/>
    <col min="15634" max="15634" width="5.42578125" style="341" customWidth="1"/>
    <col min="15635" max="15635" width="6" style="341" customWidth="1"/>
    <col min="15636" max="15636" width="5.42578125" style="341" customWidth="1"/>
    <col min="15637" max="15637" width="6" style="341" customWidth="1"/>
    <col min="15638" max="15638" width="6.5703125" style="341" customWidth="1"/>
    <col min="15639" max="15639" width="7" style="341" customWidth="1"/>
    <col min="15640" max="15640" width="6.42578125" style="341" bestFit="1" customWidth="1"/>
    <col min="15641" max="15641" width="6" style="341" bestFit="1" customWidth="1"/>
    <col min="15642" max="15642" width="6.42578125" style="341" bestFit="1" customWidth="1"/>
    <col min="15643" max="15643" width="6" style="341" bestFit="1" customWidth="1"/>
    <col min="15644" max="15644" width="5.42578125" style="341" bestFit="1" customWidth="1"/>
    <col min="15645" max="15645" width="6" style="341" bestFit="1" customWidth="1"/>
    <col min="15646" max="15646" width="4.5703125" style="341" customWidth="1"/>
    <col min="15647" max="15647" width="6.28515625" style="341" customWidth="1"/>
    <col min="15648" max="15648" width="4.7109375" style="341" customWidth="1"/>
    <col min="15649" max="15649" width="6.42578125" style="341" customWidth="1"/>
    <col min="15650" max="15650" width="6" style="341" customWidth="1"/>
    <col min="15651" max="15651" width="6.28515625" style="341" customWidth="1"/>
    <col min="15652" max="15652" width="7.140625" style="341" customWidth="1"/>
    <col min="15653" max="15653" width="6.85546875" style="341" customWidth="1"/>
    <col min="15654" max="15654" width="7.140625" style="341" customWidth="1"/>
    <col min="15655" max="15655" width="6.7109375" style="341" customWidth="1"/>
    <col min="15656" max="15656" width="7" style="341" customWidth="1"/>
    <col min="15657" max="15657" width="6.42578125" style="341" customWidth="1"/>
    <col min="15658" max="15658" width="8.42578125" style="341" customWidth="1"/>
    <col min="15659" max="15659" width="6.42578125" style="341" customWidth="1"/>
    <col min="15660" max="15660" width="7.85546875" style="341" customWidth="1"/>
    <col min="15661" max="15661" width="7.28515625" style="341" customWidth="1"/>
    <col min="15662" max="15662" width="6.85546875" style="341" customWidth="1"/>
    <col min="15663" max="15663" width="8.5703125" style="341" bestFit="1" customWidth="1"/>
    <col min="15664" max="15867" width="9.140625" style="341"/>
    <col min="15868" max="15868" width="3" style="341" bestFit="1" customWidth="1"/>
    <col min="15869" max="15869" width="30" style="341" customWidth="1"/>
    <col min="15870" max="15870" width="8.140625" style="341" customWidth="1"/>
    <col min="15871" max="15871" width="13.7109375" style="341" customWidth="1"/>
    <col min="15872" max="15872" width="6.28515625" style="341" customWidth="1"/>
    <col min="15873" max="15873" width="5.5703125" style="341" customWidth="1"/>
    <col min="15874" max="15874" width="9.140625" style="341"/>
    <col min="15875" max="15875" width="6" style="341" customWidth="1"/>
    <col min="15876" max="15876" width="6.5703125" style="341" customWidth="1"/>
    <col min="15877" max="15877" width="8.85546875" style="341" customWidth="1"/>
    <col min="15878" max="15878" width="6.28515625" style="341" customWidth="1"/>
    <col min="15879" max="15879" width="10.28515625" style="341" customWidth="1"/>
    <col min="15880" max="15880" width="8.85546875" style="341" customWidth="1"/>
    <col min="15881" max="15881" width="5.140625" style="341" customWidth="1"/>
    <col min="15882" max="15882" width="5" style="341" customWidth="1"/>
    <col min="15883" max="15883" width="4.42578125" style="341" customWidth="1"/>
    <col min="15884" max="15884" width="7.28515625" style="341" customWidth="1"/>
    <col min="15885" max="15885" width="9.140625" style="341"/>
    <col min="15886" max="15886" width="8.140625" style="341" customWidth="1"/>
    <col min="15887" max="15887" width="7.42578125" style="341" customWidth="1"/>
    <col min="15888" max="15888" width="9.140625" style="341"/>
    <col min="15889" max="15889" width="10.28515625" style="341" customWidth="1"/>
    <col min="15890" max="15890" width="5.42578125" style="341" customWidth="1"/>
    <col min="15891" max="15891" width="6" style="341" customWidth="1"/>
    <col min="15892" max="15892" width="5.42578125" style="341" customWidth="1"/>
    <col min="15893" max="15893" width="6" style="341" customWidth="1"/>
    <col min="15894" max="15894" width="6.5703125" style="341" customWidth="1"/>
    <col min="15895" max="15895" width="7" style="341" customWidth="1"/>
    <col min="15896" max="15896" width="6.42578125" style="341" bestFit="1" customWidth="1"/>
    <col min="15897" max="15897" width="6" style="341" bestFit="1" customWidth="1"/>
    <col min="15898" max="15898" width="6.42578125" style="341" bestFit="1" customWidth="1"/>
    <col min="15899" max="15899" width="6" style="341" bestFit="1" customWidth="1"/>
    <col min="15900" max="15900" width="5.42578125" style="341" bestFit="1" customWidth="1"/>
    <col min="15901" max="15901" width="6" style="341" bestFit="1" customWidth="1"/>
    <col min="15902" max="15902" width="4.5703125" style="341" customWidth="1"/>
    <col min="15903" max="15903" width="6.28515625" style="341" customWidth="1"/>
    <col min="15904" max="15904" width="4.7109375" style="341" customWidth="1"/>
    <col min="15905" max="15905" width="6.42578125" style="341" customWidth="1"/>
    <col min="15906" max="15906" width="6" style="341" customWidth="1"/>
    <col min="15907" max="15907" width="6.28515625" style="341" customWidth="1"/>
    <col min="15908" max="15908" width="7.140625" style="341" customWidth="1"/>
    <col min="15909" max="15909" width="6.85546875" style="341" customWidth="1"/>
    <col min="15910" max="15910" width="7.140625" style="341" customWidth="1"/>
    <col min="15911" max="15911" width="6.7109375" style="341" customWidth="1"/>
    <col min="15912" max="15912" width="7" style="341" customWidth="1"/>
    <col min="15913" max="15913" width="6.42578125" style="341" customWidth="1"/>
    <col min="15914" max="15914" width="8.42578125" style="341" customWidth="1"/>
    <col min="15915" max="15915" width="6.42578125" style="341" customWidth="1"/>
    <col min="15916" max="15916" width="7.85546875" style="341" customWidth="1"/>
    <col min="15917" max="15917" width="7.28515625" style="341" customWidth="1"/>
    <col min="15918" max="15918" width="6.85546875" style="341" customWidth="1"/>
    <col min="15919" max="15919" width="8.5703125" style="341" bestFit="1" customWidth="1"/>
    <col min="15920" max="16123" width="9.140625" style="341"/>
    <col min="16124" max="16124" width="3" style="341" bestFit="1" customWidth="1"/>
    <col min="16125" max="16125" width="30" style="341" customWidth="1"/>
    <col min="16126" max="16126" width="8.140625" style="341" customWidth="1"/>
    <col min="16127" max="16127" width="13.7109375" style="341" customWidth="1"/>
    <col min="16128" max="16128" width="6.28515625" style="341" customWidth="1"/>
    <col min="16129" max="16129" width="5.5703125" style="341" customWidth="1"/>
    <col min="16130" max="16130" width="9.140625" style="341"/>
    <col min="16131" max="16131" width="6" style="341" customWidth="1"/>
    <col min="16132" max="16132" width="6.5703125" style="341" customWidth="1"/>
    <col min="16133" max="16133" width="8.85546875" style="341" customWidth="1"/>
    <col min="16134" max="16134" width="6.28515625" style="341" customWidth="1"/>
    <col min="16135" max="16135" width="10.28515625" style="341" customWidth="1"/>
    <col min="16136" max="16136" width="8.85546875" style="341" customWidth="1"/>
    <col min="16137" max="16137" width="5.140625" style="341" customWidth="1"/>
    <col min="16138" max="16138" width="5" style="341" customWidth="1"/>
    <col min="16139" max="16139" width="4.42578125" style="341" customWidth="1"/>
    <col min="16140" max="16140" width="7.28515625" style="341" customWidth="1"/>
    <col min="16141" max="16141" width="9.140625" style="341"/>
    <col min="16142" max="16142" width="8.140625" style="341" customWidth="1"/>
    <col min="16143" max="16143" width="7.42578125" style="341" customWidth="1"/>
    <col min="16144" max="16144" width="9.140625" style="341"/>
    <col min="16145" max="16145" width="10.28515625" style="341" customWidth="1"/>
    <col min="16146" max="16146" width="5.42578125" style="341" customWidth="1"/>
    <col min="16147" max="16147" width="6" style="341" customWidth="1"/>
    <col min="16148" max="16148" width="5.42578125" style="341" customWidth="1"/>
    <col min="16149" max="16149" width="6" style="341" customWidth="1"/>
    <col min="16150" max="16150" width="6.5703125" style="341" customWidth="1"/>
    <col min="16151" max="16151" width="7" style="341" customWidth="1"/>
    <col min="16152" max="16152" width="6.42578125" style="341" bestFit="1" customWidth="1"/>
    <col min="16153" max="16153" width="6" style="341" bestFit="1" customWidth="1"/>
    <col min="16154" max="16154" width="6.42578125" style="341" bestFit="1" customWidth="1"/>
    <col min="16155" max="16155" width="6" style="341" bestFit="1" customWidth="1"/>
    <col min="16156" max="16156" width="5.42578125" style="341" bestFit="1" customWidth="1"/>
    <col min="16157" max="16157" width="6" style="341" bestFit="1" customWidth="1"/>
    <col min="16158" max="16158" width="4.5703125" style="341" customWidth="1"/>
    <col min="16159" max="16159" width="6.28515625" style="341" customWidth="1"/>
    <col min="16160" max="16160" width="4.7109375" style="341" customWidth="1"/>
    <col min="16161" max="16161" width="6.42578125" style="341" customWidth="1"/>
    <col min="16162" max="16162" width="6" style="341" customWidth="1"/>
    <col min="16163" max="16163" width="6.28515625" style="341" customWidth="1"/>
    <col min="16164" max="16164" width="7.140625" style="341" customWidth="1"/>
    <col min="16165" max="16165" width="6.85546875" style="341" customWidth="1"/>
    <col min="16166" max="16166" width="7.140625" style="341" customWidth="1"/>
    <col min="16167" max="16167" width="6.7109375" style="341" customWidth="1"/>
    <col min="16168" max="16168" width="7" style="341" customWidth="1"/>
    <col min="16169" max="16169" width="6.42578125" style="341" customWidth="1"/>
    <col min="16170" max="16170" width="8.42578125" style="341" customWidth="1"/>
    <col min="16171" max="16171" width="6.42578125" style="341" customWidth="1"/>
    <col min="16172" max="16172" width="7.85546875" style="341" customWidth="1"/>
    <col min="16173" max="16173" width="7.28515625" style="341" customWidth="1"/>
    <col min="16174" max="16174" width="6.85546875" style="341" customWidth="1"/>
    <col min="16175" max="16175" width="8.5703125" style="341" bestFit="1" customWidth="1"/>
    <col min="16176" max="16384" width="9.140625" style="341"/>
  </cols>
  <sheetData>
    <row r="1" spans="1:60" s="185" customFormat="1" ht="10.5" customHeight="1">
      <c r="F1" s="197"/>
      <c r="J1" s="197"/>
      <c r="K1" s="197"/>
      <c r="L1" s="345"/>
      <c r="T1" s="197"/>
      <c r="AH1" s="447" t="s">
        <v>0</v>
      </c>
      <c r="AI1" s="448"/>
      <c r="AJ1" s="448"/>
      <c r="AK1" s="448"/>
      <c r="AL1" s="448"/>
      <c r="AM1" s="449"/>
      <c r="AN1" s="283" t="s">
        <v>242</v>
      </c>
      <c r="AO1" s="284" t="s">
        <v>1</v>
      </c>
      <c r="AP1" s="284" t="s">
        <v>243</v>
      </c>
      <c r="AQ1" s="284" t="s">
        <v>244</v>
      </c>
      <c r="AR1" s="283" t="s">
        <v>4</v>
      </c>
      <c r="AS1" s="285"/>
      <c r="AT1" s="285"/>
    </row>
    <row r="2" spans="1:60" s="185" customFormat="1" ht="10.5" customHeight="1">
      <c r="F2" s="197"/>
      <c r="J2" s="197"/>
      <c r="K2" s="197"/>
      <c r="L2" s="345"/>
      <c r="T2" s="197"/>
      <c r="AH2" s="428" t="s">
        <v>6</v>
      </c>
      <c r="AI2" s="428"/>
      <c r="AJ2" s="428"/>
      <c r="AK2" s="428"/>
      <c r="AL2" s="428"/>
      <c r="AM2" s="428"/>
      <c r="AN2" s="286">
        <v>1</v>
      </c>
      <c r="AO2" s="286">
        <v>4</v>
      </c>
      <c r="AP2" s="286">
        <v>5</v>
      </c>
      <c r="AQ2" s="286">
        <v>4</v>
      </c>
      <c r="AR2" s="286">
        <f>SUM(AN2:AQ2)</f>
        <v>14</v>
      </c>
      <c r="AS2" s="186"/>
      <c r="AT2" s="186"/>
    </row>
    <row r="3" spans="1:60" s="185" customFormat="1" ht="10.5" customHeight="1">
      <c r="F3" s="450" t="s">
        <v>279</v>
      </c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197"/>
      <c r="AH3" s="428" t="s">
        <v>245</v>
      </c>
      <c r="AI3" s="428"/>
      <c r="AJ3" s="428"/>
      <c r="AK3" s="428"/>
      <c r="AL3" s="428"/>
      <c r="AM3" s="428"/>
      <c r="AN3" s="286">
        <v>1</v>
      </c>
      <c r="AO3" s="286">
        <v>4</v>
      </c>
      <c r="AP3" s="286">
        <v>5</v>
      </c>
      <c r="AQ3" s="286">
        <v>4</v>
      </c>
      <c r="AR3" s="286">
        <f t="shared" ref="AR3" si="0">SUM(AN3:AQ3)</f>
        <v>14</v>
      </c>
      <c r="AS3" s="186"/>
      <c r="AT3" s="186"/>
    </row>
    <row r="4" spans="1:60" s="185" customFormat="1" ht="10.5" customHeight="1">
      <c r="F4" s="197"/>
      <c r="J4" s="197"/>
      <c r="K4" s="197"/>
      <c r="L4" s="345"/>
      <c r="T4" s="197"/>
      <c r="AH4" s="428" t="s">
        <v>9</v>
      </c>
      <c r="AI4" s="428"/>
      <c r="AJ4" s="428"/>
      <c r="AK4" s="428"/>
      <c r="AL4" s="428"/>
      <c r="AM4" s="428"/>
      <c r="AN4" s="286">
        <v>14</v>
      </c>
      <c r="AO4" s="286">
        <v>35</v>
      </c>
      <c r="AP4" s="286">
        <v>30</v>
      </c>
      <c r="AQ4" s="286">
        <v>26</v>
      </c>
      <c r="AR4" s="286">
        <f>SUM(AN4:AQ4)</f>
        <v>105</v>
      </c>
      <c r="AS4" s="186"/>
      <c r="AT4" s="186"/>
      <c r="AW4" s="185" t="s">
        <v>311</v>
      </c>
    </row>
    <row r="5" spans="1:60" s="185" customFormat="1" ht="10.5" customHeight="1">
      <c r="F5" s="197"/>
      <c r="J5" s="197"/>
      <c r="K5" s="197"/>
      <c r="L5" s="345"/>
      <c r="T5" s="197"/>
      <c r="AH5" s="444" t="s">
        <v>246</v>
      </c>
      <c r="AI5" s="445"/>
      <c r="AJ5" s="445"/>
      <c r="AK5" s="445"/>
      <c r="AL5" s="445"/>
      <c r="AM5" s="446"/>
      <c r="AN5" s="286"/>
      <c r="AO5" s="286">
        <v>107</v>
      </c>
      <c r="AP5" s="286">
        <v>180</v>
      </c>
      <c r="AQ5" s="286">
        <v>154</v>
      </c>
      <c r="AR5" s="286">
        <f>SUM(AO5:AQ5)</f>
        <v>441</v>
      </c>
      <c r="AS5" s="186"/>
      <c r="AT5" s="186"/>
    </row>
    <row r="6" spans="1:60" s="185" customFormat="1" ht="10.5" customHeight="1">
      <c r="F6" s="427" t="s">
        <v>247</v>
      </c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197"/>
      <c r="AH6" s="428" t="s">
        <v>12</v>
      </c>
      <c r="AI6" s="428"/>
      <c r="AJ6" s="428"/>
      <c r="AK6" s="428"/>
      <c r="AL6" s="428"/>
      <c r="AM6" s="428"/>
      <c r="AN6" s="286"/>
      <c r="AO6" s="286">
        <v>107</v>
      </c>
      <c r="AP6" s="286">
        <v>173</v>
      </c>
      <c r="AQ6" s="286">
        <v>152</v>
      </c>
      <c r="AR6" s="286">
        <f>SUM(AO6:AQ6)</f>
        <v>432</v>
      </c>
      <c r="AS6" s="186"/>
      <c r="AT6" s="186"/>
    </row>
    <row r="7" spans="1:60" s="185" customFormat="1" ht="10.5" customHeight="1">
      <c r="F7" s="197"/>
      <c r="J7" s="197"/>
      <c r="K7" s="197"/>
      <c r="L7" s="345"/>
      <c r="T7" s="197"/>
      <c r="AH7" s="428" t="s">
        <v>248</v>
      </c>
      <c r="AI7" s="428"/>
      <c r="AJ7" s="428"/>
      <c r="AK7" s="428"/>
      <c r="AL7" s="428"/>
      <c r="AM7" s="428"/>
      <c r="AN7" s="286"/>
      <c r="AO7" s="286"/>
      <c r="AP7" s="286"/>
      <c r="AQ7" s="286"/>
      <c r="AR7" s="286"/>
      <c r="AS7" s="186"/>
      <c r="AT7" s="186"/>
    </row>
    <row r="8" spans="1:60" s="185" customFormat="1" ht="10.5" customHeight="1">
      <c r="F8" s="427" t="s">
        <v>280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197"/>
      <c r="AH8" s="428" t="s">
        <v>14</v>
      </c>
      <c r="AI8" s="428"/>
      <c r="AJ8" s="428"/>
      <c r="AK8" s="428"/>
      <c r="AL8" s="428"/>
      <c r="AM8" s="428"/>
      <c r="AN8" s="286"/>
      <c r="AO8" s="286"/>
      <c r="AP8" s="286">
        <v>7</v>
      </c>
      <c r="AQ8" s="286">
        <v>2</v>
      </c>
      <c r="AR8" s="286">
        <f>SUM(AO8:AQ8)</f>
        <v>9</v>
      </c>
      <c r="AS8" s="186"/>
      <c r="AT8" s="186"/>
    </row>
    <row r="9" spans="1:60" s="185" customFormat="1" ht="10.5" customHeight="1" thickBot="1">
      <c r="F9" s="197"/>
      <c r="G9" s="187"/>
      <c r="H9" s="187"/>
      <c r="I9" s="187"/>
      <c r="J9" s="197"/>
      <c r="K9" s="197"/>
      <c r="L9" s="345"/>
      <c r="M9" s="187"/>
      <c r="N9" s="187"/>
      <c r="O9" s="187"/>
      <c r="P9" s="187"/>
      <c r="Q9" s="187"/>
      <c r="R9" s="187"/>
      <c r="S9" s="187"/>
      <c r="T9" s="197"/>
      <c r="AH9" s="188"/>
      <c r="AI9" s="189"/>
      <c r="AJ9" s="189"/>
      <c r="AK9" s="189"/>
      <c r="AL9" s="189"/>
      <c r="AM9" s="189"/>
      <c r="AN9" s="190"/>
      <c r="AO9" s="190"/>
      <c r="AP9" s="190"/>
      <c r="AQ9" s="190"/>
      <c r="AR9" s="190"/>
      <c r="AS9" s="186"/>
      <c r="AT9" s="186"/>
    </row>
    <row r="10" spans="1:60" s="297" customFormat="1" ht="10.5" customHeight="1" thickBot="1">
      <c r="A10" s="288"/>
      <c r="B10" s="288" t="s">
        <v>249</v>
      </c>
      <c r="C10" s="289" t="s">
        <v>250</v>
      </c>
      <c r="D10" s="290"/>
      <c r="E10" s="289" t="s">
        <v>15</v>
      </c>
      <c r="F10" s="291" t="s">
        <v>20</v>
      </c>
      <c r="G10" s="292" t="s">
        <v>20</v>
      </c>
      <c r="H10" s="291" t="s">
        <v>251</v>
      </c>
      <c r="I10" s="288"/>
      <c r="J10" s="429" t="s">
        <v>290</v>
      </c>
      <c r="K10" s="291"/>
      <c r="L10" s="343" t="s">
        <v>252</v>
      </c>
      <c r="M10" s="432" t="s">
        <v>23</v>
      </c>
      <c r="N10" s="433"/>
      <c r="O10" s="433"/>
      <c r="P10" s="434" t="s">
        <v>253</v>
      </c>
      <c r="Q10" s="437" t="s">
        <v>254</v>
      </c>
      <c r="R10" s="438"/>
      <c r="S10" s="439"/>
      <c r="T10" s="291" t="s">
        <v>255</v>
      </c>
      <c r="U10" s="434" t="s">
        <v>303</v>
      </c>
      <c r="V10" s="288" t="s">
        <v>256</v>
      </c>
      <c r="W10" s="422" t="s">
        <v>24</v>
      </c>
      <c r="X10" s="424"/>
      <c r="Y10" s="424"/>
      <c r="Z10" s="424"/>
      <c r="AA10" s="424"/>
      <c r="AB10" s="423"/>
      <c r="AC10" s="422" t="s">
        <v>25</v>
      </c>
      <c r="AD10" s="424"/>
      <c r="AE10" s="424"/>
      <c r="AF10" s="424"/>
      <c r="AG10" s="424"/>
      <c r="AH10" s="423"/>
      <c r="AI10" s="425" t="s">
        <v>257</v>
      </c>
      <c r="AJ10" s="426"/>
      <c r="AK10" s="426"/>
      <c r="AL10" s="426"/>
      <c r="AM10" s="426"/>
      <c r="AN10" s="426"/>
      <c r="AO10" s="293">
        <v>0.1</v>
      </c>
      <c r="AP10" s="455" t="s">
        <v>275</v>
      </c>
      <c r="AQ10" s="455" t="s">
        <v>26</v>
      </c>
      <c r="AR10" s="296" t="s">
        <v>258</v>
      </c>
      <c r="AS10" s="285"/>
      <c r="AT10" s="285"/>
    </row>
    <row r="11" spans="1:60" s="297" customFormat="1" ht="10.5" customHeight="1" thickBot="1">
      <c r="A11" s="298" t="s">
        <v>15</v>
      </c>
      <c r="B11" s="298" t="s">
        <v>259</v>
      </c>
      <c r="C11" s="299"/>
      <c r="D11" s="300" t="s">
        <v>260</v>
      </c>
      <c r="E11" s="301" t="s">
        <v>261</v>
      </c>
      <c r="F11" s="302" t="s">
        <v>262</v>
      </c>
      <c r="G11" s="285" t="s">
        <v>30</v>
      </c>
      <c r="H11" s="302" t="s">
        <v>263</v>
      </c>
      <c r="I11" s="298" t="s">
        <v>31</v>
      </c>
      <c r="J11" s="430"/>
      <c r="K11" s="303" t="s">
        <v>92</v>
      </c>
      <c r="L11" s="302" t="s">
        <v>32</v>
      </c>
      <c r="M11" s="440" t="s">
        <v>264</v>
      </c>
      <c r="N11" s="440" t="s">
        <v>265</v>
      </c>
      <c r="O11" s="440" t="s">
        <v>266</v>
      </c>
      <c r="P11" s="435"/>
      <c r="Q11" s="288"/>
      <c r="R11" s="289"/>
      <c r="S11" s="288"/>
      <c r="T11" s="302" t="s">
        <v>267</v>
      </c>
      <c r="U11" s="435"/>
      <c r="V11" s="298" t="s">
        <v>268</v>
      </c>
      <c r="W11" s="442" t="s">
        <v>264</v>
      </c>
      <c r="X11" s="419"/>
      <c r="Y11" s="422" t="s">
        <v>265</v>
      </c>
      <c r="Z11" s="423"/>
      <c r="AA11" s="419" t="s">
        <v>266</v>
      </c>
      <c r="AB11" s="443"/>
      <c r="AC11" s="419" t="s">
        <v>264</v>
      </c>
      <c r="AD11" s="419"/>
      <c r="AE11" s="422" t="s">
        <v>265</v>
      </c>
      <c r="AF11" s="423"/>
      <c r="AG11" s="419" t="s">
        <v>266</v>
      </c>
      <c r="AH11" s="419"/>
      <c r="AI11" s="420" t="s">
        <v>264</v>
      </c>
      <c r="AJ11" s="421"/>
      <c r="AK11" s="422" t="s">
        <v>265</v>
      </c>
      <c r="AL11" s="423"/>
      <c r="AM11" s="421">
        <v>7</v>
      </c>
      <c r="AN11" s="421"/>
      <c r="AO11" s="302" t="s">
        <v>269</v>
      </c>
      <c r="AP11" s="435"/>
      <c r="AQ11" s="435"/>
      <c r="AR11" s="302" t="s">
        <v>270</v>
      </c>
      <c r="AS11" s="285"/>
      <c r="AT11" s="285"/>
      <c r="AW11" s="451" t="s">
        <v>281</v>
      </c>
      <c r="AX11" s="451"/>
      <c r="AY11" s="451"/>
      <c r="AZ11" s="451" t="s">
        <v>282</v>
      </c>
      <c r="BA11" s="451"/>
      <c r="BB11" s="451"/>
      <c r="BC11" s="451" t="s">
        <v>283</v>
      </c>
      <c r="BD11" s="451"/>
      <c r="BE11" s="451"/>
      <c r="BF11" s="452" t="s">
        <v>299</v>
      </c>
      <c r="BG11" s="453"/>
      <c r="BH11" s="454"/>
    </row>
    <row r="12" spans="1:60" s="297" customFormat="1" ht="10.5" customHeight="1" thickBot="1">
      <c r="A12" s="307"/>
      <c r="B12" s="307" t="s">
        <v>271</v>
      </c>
      <c r="C12" s="308"/>
      <c r="D12" s="309"/>
      <c r="E12" s="310"/>
      <c r="F12" s="311" t="s">
        <v>272</v>
      </c>
      <c r="G12" s="308"/>
      <c r="H12" s="307"/>
      <c r="I12" s="307"/>
      <c r="J12" s="431"/>
      <c r="K12" s="311"/>
      <c r="L12" s="344" t="s">
        <v>37</v>
      </c>
      <c r="M12" s="441"/>
      <c r="N12" s="441"/>
      <c r="O12" s="441"/>
      <c r="P12" s="436"/>
      <c r="Q12" s="307" t="s">
        <v>264</v>
      </c>
      <c r="R12" s="308" t="s">
        <v>265</v>
      </c>
      <c r="S12" s="307" t="s">
        <v>266</v>
      </c>
      <c r="T12" s="313">
        <v>0.25</v>
      </c>
      <c r="U12" s="436"/>
      <c r="V12" s="314" t="s">
        <v>273</v>
      </c>
      <c r="W12" s="315">
        <v>0.5</v>
      </c>
      <c r="X12" s="316">
        <v>1</v>
      </c>
      <c r="Y12" s="315">
        <v>0.5</v>
      </c>
      <c r="Z12" s="316">
        <v>1</v>
      </c>
      <c r="AA12" s="315">
        <v>0.5</v>
      </c>
      <c r="AB12" s="316">
        <v>1</v>
      </c>
      <c r="AC12" s="315">
        <v>0.5</v>
      </c>
      <c r="AD12" s="316">
        <v>1</v>
      </c>
      <c r="AE12" s="315">
        <v>0.5</v>
      </c>
      <c r="AF12" s="316">
        <v>1</v>
      </c>
      <c r="AG12" s="315">
        <v>0.5</v>
      </c>
      <c r="AH12" s="316">
        <v>1</v>
      </c>
      <c r="AI12" s="315">
        <v>0.5</v>
      </c>
      <c r="AJ12" s="316">
        <v>1</v>
      </c>
      <c r="AK12" s="315">
        <v>0.5</v>
      </c>
      <c r="AL12" s="316">
        <v>1</v>
      </c>
      <c r="AM12" s="315">
        <v>0.5</v>
      </c>
      <c r="AN12" s="316">
        <v>1</v>
      </c>
      <c r="AO12" s="313" t="s">
        <v>274</v>
      </c>
      <c r="AP12" s="436"/>
      <c r="AQ12" s="436"/>
      <c r="AR12" s="311" t="s">
        <v>276</v>
      </c>
      <c r="AS12" s="285"/>
      <c r="AT12" s="285"/>
      <c r="AW12" s="317" t="s">
        <v>284</v>
      </c>
      <c r="AX12" s="318" t="s">
        <v>188</v>
      </c>
      <c r="AY12" s="319" t="s">
        <v>285</v>
      </c>
      <c r="AZ12" s="319" t="s">
        <v>286</v>
      </c>
      <c r="BA12" s="319" t="s">
        <v>188</v>
      </c>
      <c r="BB12" s="319" t="s">
        <v>287</v>
      </c>
      <c r="BC12" s="319" t="s">
        <v>288</v>
      </c>
      <c r="BD12" s="319" t="s">
        <v>188</v>
      </c>
      <c r="BE12" s="319" t="s">
        <v>287</v>
      </c>
      <c r="BF12" s="318" t="s">
        <v>286</v>
      </c>
      <c r="BG12" s="318" t="s">
        <v>289</v>
      </c>
      <c r="BH12" s="318" t="s">
        <v>287</v>
      </c>
    </row>
    <row r="13" spans="1:60" s="185" customFormat="1" ht="10.5" customHeight="1">
      <c r="A13" s="192">
        <v>1</v>
      </c>
      <c r="B13" s="192" t="s">
        <v>38</v>
      </c>
      <c r="C13" s="192" t="s">
        <v>39</v>
      </c>
      <c r="D13" s="193" t="s">
        <v>112</v>
      </c>
      <c r="E13" s="320"/>
      <c r="F13" s="198">
        <f>(M13+N13+O13)/K13</f>
        <v>0.5</v>
      </c>
      <c r="G13" s="192" t="s">
        <v>203</v>
      </c>
      <c r="H13" s="192" t="s">
        <v>40</v>
      </c>
      <c r="I13" s="321">
        <v>17697</v>
      </c>
      <c r="J13" s="322">
        <v>5.41</v>
      </c>
      <c r="K13" s="322">
        <v>18</v>
      </c>
      <c r="L13" s="323">
        <f>I13*J13</f>
        <v>95740.77</v>
      </c>
      <c r="M13" s="322"/>
      <c r="N13" s="322">
        <v>1</v>
      </c>
      <c r="O13" s="322">
        <v>8</v>
      </c>
      <c r="P13" s="322">
        <v>9</v>
      </c>
      <c r="Q13" s="323">
        <f>L13/K13*M13</f>
        <v>0</v>
      </c>
      <c r="R13" s="323">
        <f>L13/K13*N13</f>
        <v>5318.9316666666673</v>
      </c>
      <c r="S13" s="323">
        <f>L13/K13*O13</f>
        <v>42551.453333333338</v>
      </c>
      <c r="T13" s="323">
        <f>(S13+R13+Q13)*0.25</f>
        <v>11967.596250000002</v>
      </c>
      <c r="U13" s="324">
        <v>2753</v>
      </c>
      <c r="V13" s="324"/>
      <c r="W13" s="325"/>
      <c r="X13" s="321"/>
      <c r="Y13" s="321"/>
      <c r="Z13" s="321"/>
      <c r="AA13" s="321">
        <v>5</v>
      </c>
      <c r="AB13" s="321"/>
      <c r="AC13" s="326">
        <f>I13*20%/K13*W13*50%</f>
        <v>0</v>
      </c>
      <c r="AD13" s="321"/>
      <c r="AE13" s="326">
        <f t="shared" ref="AE13:AE45" si="1">I13*20%/K13*Y13*50%</f>
        <v>0</v>
      </c>
      <c r="AF13" s="321"/>
      <c r="AG13" s="326">
        <f t="shared" ref="AG13:AG40" si="2">I13*20%/K13*AA13*50%</f>
        <v>491.58333333333331</v>
      </c>
      <c r="AH13" s="321"/>
      <c r="AI13" s="321"/>
      <c r="AJ13" s="321"/>
      <c r="AK13" s="324"/>
      <c r="AL13" s="321"/>
      <c r="AM13" s="321"/>
      <c r="AN13" s="324">
        <f t="shared" ref="AN13:AN49" si="3">SUM(AG13:AM13)</f>
        <v>491.58333333333331</v>
      </c>
      <c r="AO13" s="324">
        <f>(T13+S13+R13+Q13)*0.1</f>
        <v>5983.7981250000012</v>
      </c>
      <c r="AP13" s="321"/>
      <c r="AQ13" s="321"/>
      <c r="AR13" s="324">
        <f>Q13+R13+S13+T13+U13+V13+AC13+AD13+AE13+AF13+AG13+AH13+AI13+AJ13+AK13+AL13+AM13+AN13+AO13+AP13+AQ13</f>
        <v>69557.946041666684</v>
      </c>
      <c r="AS13" s="327">
        <v>0.3</v>
      </c>
      <c r="AT13" s="327">
        <v>0.35</v>
      </c>
      <c r="AU13" s="328">
        <v>0.4</v>
      </c>
      <c r="AV13" s="328"/>
      <c r="AW13" s="329">
        <f>(1/18)*AX13</f>
        <v>0.5</v>
      </c>
      <c r="AX13" s="322">
        <f>P13</f>
        <v>9</v>
      </c>
      <c r="AY13" s="326">
        <f t="shared" ref="AY13:AY49" si="4">(((L13*1.25)*AS13)/K13)*AX13</f>
        <v>17951.394375</v>
      </c>
      <c r="AZ13" s="330"/>
      <c r="BA13" s="330"/>
      <c r="BB13" s="331"/>
      <c r="BC13" s="330">
        <f>(1/18)*BD13</f>
        <v>0</v>
      </c>
      <c r="BD13" s="330"/>
      <c r="BE13" s="330">
        <f>((L13*AT13)/K13)*BD13</f>
        <v>0</v>
      </c>
      <c r="BF13" s="330"/>
      <c r="BG13" s="330"/>
      <c r="BH13" s="330"/>
    </row>
    <row r="14" spans="1:60" s="185" customFormat="1" ht="10.5" customHeight="1">
      <c r="A14" s="192">
        <v>2</v>
      </c>
      <c r="B14" s="192" t="s">
        <v>42</v>
      </c>
      <c r="C14" s="192" t="s">
        <v>39</v>
      </c>
      <c r="D14" s="193" t="s">
        <v>112</v>
      </c>
      <c r="E14" s="320"/>
      <c r="F14" s="198">
        <f t="shared" ref="F14:F44" si="5">(M14+N14+O14)/K14</f>
        <v>0.5</v>
      </c>
      <c r="G14" s="192" t="s">
        <v>202</v>
      </c>
      <c r="H14" s="192" t="s">
        <v>40</v>
      </c>
      <c r="I14" s="330">
        <v>17697</v>
      </c>
      <c r="J14" s="322">
        <v>5.41</v>
      </c>
      <c r="K14" s="322">
        <v>18</v>
      </c>
      <c r="L14" s="323">
        <f t="shared" ref="L14:L45" si="6">I14*J14</f>
        <v>95740.77</v>
      </c>
      <c r="M14" s="286"/>
      <c r="N14" s="286">
        <v>9</v>
      </c>
      <c r="O14" s="286">
        <v>0</v>
      </c>
      <c r="P14" s="322">
        <v>9</v>
      </c>
      <c r="Q14" s="323">
        <f t="shared" ref="Q14:Q49" si="7">L14/K14*M14</f>
        <v>0</v>
      </c>
      <c r="R14" s="323">
        <f t="shared" ref="R14:R49" si="8">L14/K14*N14</f>
        <v>47870.385000000009</v>
      </c>
      <c r="S14" s="323">
        <f t="shared" ref="S14:S49" si="9">L14/K14*O14</f>
        <v>0</v>
      </c>
      <c r="T14" s="323">
        <f t="shared" ref="T14:T49" si="10">(S14+R14+Q14)*0.25</f>
        <v>11967.596250000002</v>
      </c>
      <c r="U14" s="324"/>
      <c r="V14" s="326"/>
      <c r="W14" s="332"/>
      <c r="X14" s="330"/>
      <c r="Y14" s="330">
        <v>5</v>
      </c>
      <c r="Z14" s="330"/>
      <c r="AA14" s="330"/>
      <c r="AB14" s="330"/>
      <c r="AC14" s="326">
        <f>I14*20%/K14*W14*50%</f>
        <v>0</v>
      </c>
      <c r="AD14" s="330"/>
      <c r="AE14" s="326">
        <f t="shared" si="1"/>
        <v>491.58333333333331</v>
      </c>
      <c r="AF14" s="330"/>
      <c r="AG14" s="326">
        <f t="shared" si="2"/>
        <v>0</v>
      </c>
      <c r="AH14" s="330"/>
      <c r="AI14" s="326"/>
      <c r="AJ14" s="330"/>
      <c r="AK14" s="326"/>
      <c r="AL14" s="330"/>
      <c r="AM14" s="330"/>
      <c r="AN14" s="326">
        <f t="shared" si="3"/>
        <v>0</v>
      </c>
      <c r="AO14" s="324">
        <f t="shared" ref="AO14:AO49" si="11">(T14+S14+R14+Q14)*0.1</f>
        <v>5983.7981250000012</v>
      </c>
      <c r="AP14" s="330"/>
      <c r="AQ14" s="330"/>
      <c r="AR14" s="324">
        <f t="shared" ref="AR14:AR49" si="12">Q14+R14+S14+T14+U14+V14+AC14+AD14+AE14+AF14+AG14+AH14+AI14+AJ14+AK14+AL14+AM14+AN14+AO14+AP14+AQ14</f>
        <v>66313.362708333356</v>
      </c>
      <c r="AS14" s="327">
        <v>0.3</v>
      </c>
      <c r="AT14" s="327">
        <v>0.35</v>
      </c>
      <c r="AU14" s="328">
        <v>0.4</v>
      </c>
      <c r="AV14" s="328"/>
      <c r="AW14" s="329">
        <f t="shared" ref="AW14:AW49" si="13">(1/18)*AX14</f>
        <v>0.5</v>
      </c>
      <c r="AX14" s="322">
        <f t="shared" ref="AX14:AX49" si="14">P14</f>
        <v>9</v>
      </c>
      <c r="AY14" s="326">
        <f t="shared" si="4"/>
        <v>17951.394375</v>
      </c>
      <c r="AZ14" s="330"/>
      <c r="BA14" s="330"/>
      <c r="BB14" s="331"/>
      <c r="BC14" s="330"/>
      <c r="BD14" s="330"/>
      <c r="BE14" s="330">
        <f>((L14*AT14)/K14)*BD14</f>
        <v>0</v>
      </c>
      <c r="BF14" s="330"/>
      <c r="BG14" s="330"/>
      <c r="BH14" s="330"/>
    </row>
    <row r="15" spans="1:60" s="185" customFormat="1" ht="10.5" customHeight="1">
      <c r="A15" s="192">
        <v>3</v>
      </c>
      <c r="B15" s="192" t="s">
        <v>45</v>
      </c>
      <c r="C15" s="192" t="s">
        <v>39</v>
      </c>
      <c r="D15" s="193" t="s">
        <v>113</v>
      </c>
      <c r="E15" s="320"/>
      <c r="F15" s="198">
        <f t="shared" si="5"/>
        <v>0.5</v>
      </c>
      <c r="G15" s="192" t="s">
        <v>158</v>
      </c>
      <c r="H15" s="192" t="s">
        <v>204</v>
      </c>
      <c r="I15" s="330">
        <v>17697</v>
      </c>
      <c r="J15" s="322">
        <v>5.03</v>
      </c>
      <c r="K15" s="322">
        <v>18</v>
      </c>
      <c r="L15" s="323">
        <f t="shared" si="6"/>
        <v>89015.91</v>
      </c>
      <c r="M15" s="286"/>
      <c r="N15" s="286">
        <v>6</v>
      </c>
      <c r="O15" s="286">
        <v>3</v>
      </c>
      <c r="P15" s="322">
        <v>8</v>
      </c>
      <c r="Q15" s="323">
        <f t="shared" si="7"/>
        <v>0</v>
      </c>
      <c r="R15" s="323">
        <f t="shared" si="8"/>
        <v>29671.97</v>
      </c>
      <c r="S15" s="323">
        <f t="shared" si="9"/>
        <v>14835.985000000001</v>
      </c>
      <c r="T15" s="323">
        <f t="shared" si="10"/>
        <v>11126.98875</v>
      </c>
      <c r="U15" s="324">
        <v>1180</v>
      </c>
      <c r="V15" s="326"/>
      <c r="W15" s="332"/>
      <c r="X15" s="330"/>
      <c r="Y15" s="330">
        <v>6</v>
      </c>
      <c r="Z15" s="330"/>
      <c r="AA15" s="330">
        <v>1</v>
      </c>
      <c r="AB15" s="330"/>
      <c r="AC15" s="326">
        <f>I15*20%/K15*W15*50%</f>
        <v>0</v>
      </c>
      <c r="AD15" s="330"/>
      <c r="AE15" s="326">
        <f t="shared" si="1"/>
        <v>589.9</v>
      </c>
      <c r="AF15" s="330"/>
      <c r="AG15" s="326">
        <f t="shared" si="2"/>
        <v>98.316666666666663</v>
      </c>
      <c r="AH15" s="330"/>
      <c r="AI15" s="326"/>
      <c r="AJ15" s="330"/>
      <c r="AK15" s="326"/>
      <c r="AL15" s="330"/>
      <c r="AM15" s="330"/>
      <c r="AN15" s="326">
        <f t="shared" si="3"/>
        <v>98.316666666666663</v>
      </c>
      <c r="AO15" s="324">
        <f t="shared" si="11"/>
        <v>5563.4943750000011</v>
      </c>
      <c r="AP15" s="330"/>
      <c r="AQ15" s="330"/>
      <c r="AR15" s="324">
        <f t="shared" si="12"/>
        <v>63164.971458333341</v>
      </c>
      <c r="AS15" s="327">
        <v>0.3</v>
      </c>
      <c r="AT15" s="327">
        <v>0.35</v>
      </c>
      <c r="AU15" s="328">
        <v>0.4</v>
      </c>
      <c r="AV15" s="328"/>
      <c r="AW15" s="329">
        <f t="shared" si="13"/>
        <v>0.44444444444444442</v>
      </c>
      <c r="AX15" s="322">
        <f t="shared" si="14"/>
        <v>8</v>
      </c>
      <c r="AY15" s="326">
        <f t="shared" si="4"/>
        <v>14835.985000000002</v>
      </c>
      <c r="AZ15" s="330"/>
      <c r="BA15" s="330"/>
      <c r="BB15" s="331"/>
      <c r="BC15" s="330">
        <f>(1/18)*BD15</f>
        <v>0.5</v>
      </c>
      <c r="BD15" s="330">
        <v>9</v>
      </c>
      <c r="BE15" s="331">
        <f>((L15*AT15)/K15)*BD15</f>
        <v>15577.784249999997</v>
      </c>
      <c r="BF15" s="330">
        <f>(1/18)*BG15</f>
        <v>1</v>
      </c>
      <c r="BG15" s="330">
        <v>18</v>
      </c>
      <c r="BH15" s="330">
        <f>(I15*200%)</f>
        <v>35394</v>
      </c>
    </row>
    <row r="16" spans="1:60" s="185" customFormat="1" ht="10.5" customHeight="1">
      <c r="A16" s="192">
        <v>4</v>
      </c>
      <c r="B16" s="192" t="s">
        <v>138</v>
      </c>
      <c r="C16" s="192" t="s">
        <v>39</v>
      </c>
      <c r="D16" s="193" t="s">
        <v>115</v>
      </c>
      <c r="E16" s="320"/>
      <c r="F16" s="198">
        <f t="shared" si="5"/>
        <v>0.55555555555555558</v>
      </c>
      <c r="G16" s="192" t="s">
        <v>208</v>
      </c>
      <c r="H16" s="194" t="s">
        <v>205</v>
      </c>
      <c r="I16" s="330">
        <v>17697</v>
      </c>
      <c r="J16" s="322">
        <v>4.74</v>
      </c>
      <c r="K16" s="322">
        <v>18</v>
      </c>
      <c r="L16" s="323">
        <f t="shared" si="6"/>
        <v>83883.78</v>
      </c>
      <c r="M16" s="286"/>
      <c r="N16" s="286">
        <v>6</v>
      </c>
      <c r="O16" s="286">
        <v>4</v>
      </c>
      <c r="P16" s="322">
        <v>9</v>
      </c>
      <c r="Q16" s="323">
        <f t="shared" si="7"/>
        <v>0</v>
      </c>
      <c r="R16" s="323">
        <f t="shared" si="8"/>
        <v>27961.260000000002</v>
      </c>
      <c r="S16" s="323">
        <f t="shared" si="9"/>
        <v>18640.84</v>
      </c>
      <c r="T16" s="323">
        <f t="shared" si="10"/>
        <v>11650.525000000001</v>
      </c>
      <c r="U16" s="324">
        <v>1966</v>
      </c>
      <c r="V16" s="326"/>
      <c r="W16" s="332"/>
      <c r="X16" s="330"/>
      <c r="Y16" s="330"/>
      <c r="Z16" s="330"/>
      <c r="AA16" s="330"/>
      <c r="AB16" s="330"/>
      <c r="AC16" s="326"/>
      <c r="AD16" s="330"/>
      <c r="AE16" s="326">
        <f t="shared" si="1"/>
        <v>0</v>
      </c>
      <c r="AF16" s="330"/>
      <c r="AG16" s="326">
        <f t="shared" si="2"/>
        <v>0</v>
      </c>
      <c r="AH16" s="330"/>
      <c r="AI16" s="326"/>
      <c r="AJ16" s="330"/>
      <c r="AK16" s="326">
        <v>2655</v>
      </c>
      <c r="AL16" s="330"/>
      <c r="AM16" s="330"/>
      <c r="AN16" s="326">
        <f t="shared" si="3"/>
        <v>2655</v>
      </c>
      <c r="AO16" s="324">
        <f t="shared" si="11"/>
        <v>5825.2625000000007</v>
      </c>
      <c r="AP16" s="330"/>
      <c r="AQ16" s="330"/>
      <c r="AR16" s="324">
        <f t="shared" si="12"/>
        <v>71353.887500000012</v>
      </c>
      <c r="AS16" s="327">
        <v>0.3</v>
      </c>
      <c r="AT16" s="327">
        <v>0.35</v>
      </c>
      <c r="AU16" s="328">
        <v>0.4</v>
      </c>
      <c r="AV16" s="328"/>
      <c r="AW16" s="329">
        <f t="shared" si="13"/>
        <v>0.5</v>
      </c>
      <c r="AX16" s="322">
        <f t="shared" si="14"/>
        <v>9</v>
      </c>
      <c r="AY16" s="326">
        <f t="shared" si="4"/>
        <v>15728.20875</v>
      </c>
      <c r="AZ16" s="329">
        <f>(1/18)*BA16</f>
        <v>0.55555555555555558</v>
      </c>
      <c r="BA16" s="330">
        <v>10</v>
      </c>
      <c r="BB16" s="331">
        <f>((L16*AS16)/K16)*BA16</f>
        <v>13980.63</v>
      </c>
      <c r="BC16" s="330"/>
      <c r="BD16" s="330"/>
      <c r="BE16" s="330"/>
      <c r="BF16" s="330"/>
      <c r="BG16" s="330"/>
      <c r="BH16" s="330"/>
    </row>
    <row r="17" spans="1:60" s="185" customFormat="1" ht="10.5" customHeight="1">
      <c r="A17" s="192"/>
      <c r="B17" s="192" t="s">
        <v>14</v>
      </c>
      <c r="C17" s="192" t="s">
        <v>39</v>
      </c>
      <c r="D17" s="193" t="s">
        <v>114</v>
      </c>
      <c r="E17" s="320"/>
      <c r="F17" s="198">
        <f t="shared" si="5"/>
        <v>0.44444444444444442</v>
      </c>
      <c r="G17" s="192" t="s">
        <v>209</v>
      </c>
      <c r="H17" s="192" t="s">
        <v>51</v>
      </c>
      <c r="I17" s="330">
        <v>17697</v>
      </c>
      <c r="J17" s="322">
        <v>4.33</v>
      </c>
      <c r="K17" s="322">
        <v>18</v>
      </c>
      <c r="L17" s="323">
        <f t="shared" si="6"/>
        <v>76628.009999999995</v>
      </c>
      <c r="M17" s="286"/>
      <c r="N17" s="286">
        <v>7</v>
      </c>
      <c r="O17" s="286">
        <v>1</v>
      </c>
      <c r="P17" s="322">
        <v>8</v>
      </c>
      <c r="Q17" s="323">
        <f t="shared" si="7"/>
        <v>0</v>
      </c>
      <c r="R17" s="323">
        <f t="shared" si="8"/>
        <v>29799.781666666666</v>
      </c>
      <c r="S17" s="323">
        <f t="shared" si="9"/>
        <v>4257.1116666666667</v>
      </c>
      <c r="T17" s="323">
        <f t="shared" si="10"/>
        <v>8514.2233333333334</v>
      </c>
      <c r="U17" s="324">
        <v>393</v>
      </c>
      <c r="V17" s="326"/>
      <c r="W17" s="332"/>
      <c r="X17" s="330"/>
      <c r="Y17" s="330"/>
      <c r="Z17" s="330"/>
      <c r="AA17" s="330"/>
      <c r="AB17" s="330"/>
      <c r="AC17" s="326">
        <f>I17*20%/K17*W17*50%</f>
        <v>0</v>
      </c>
      <c r="AD17" s="330"/>
      <c r="AE17" s="326">
        <f t="shared" si="1"/>
        <v>0</v>
      </c>
      <c r="AF17" s="330"/>
      <c r="AG17" s="326">
        <f t="shared" si="2"/>
        <v>0</v>
      </c>
      <c r="AH17" s="330"/>
      <c r="AI17" s="326"/>
      <c r="AJ17" s="330"/>
      <c r="AK17" s="326"/>
      <c r="AL17" s="330"/>
      <c r="AM17" s="330"/>
      <c r="AN17" s="326">
        <f t="shared" si="3"/>
        <v>0</v>
      </c>
      <c r="AO17" s="324">
        <f t="shared" si="11"/>
        <v>4257.1116666666667</v>
      </c>
      <c r="AP17" s="330"/>
      <c r="AQ17" s="330"/>
      <c r="AR17" s="324">
        <f t="shared" si="12"/>
        <v>47221.228333333333</v>
      </c>
      <c r="AS17" s="327">
        <v>0.3</v>
      </c>
      <c r="AT17" s="327">
        <v>0.35</v>
      </c>
      <c r="AU17" s="328">
        <v>0.4</v>
      </c>
      <c r="AV17" s="328"/>
      <c r="AW17" s="329">
        <f t="shared" si="13"/>
        <v>0.44444444444444442</v>
      </c>
      <c r="AX17" s="322">
        <f t="shared" si="14"/>
        <v>8</v>
      </c>
      <c r="AY17" s="326">
        <f t="shared" si="4"/>
        <v>12771.334999999999</v>
      </c>
      <c r="AZ17" s="330"/>
      <c r="BA17" s="330"/>
      <c r="BB17" s="331"/>
      <c r="BC17" s="330"/>
      <c r="BD17" s="330"/>
      <c r="BE17" s="330"/>
      <c r="BF17" s="330"/>
      <c r="BG17" s="330"/>
      <c r="BH17" s="330"/>
    </row>
    <row r="18" spans="1:60" s="185" customFormat="1" ht="10.5" customHeight="1">
      <c r="A18" s="192">
        <v>5</v>
      </c>
      <c r="B18" s="192" t="s">
        <v>52</v>
      </c>
      <c r="C18" s="192" t="s">
        <v>39</v>
      </c>
      <c r="D18" s="193" t="s">
        <v>114</v>
      </c>
      <c r="E18" s="320"/>
      <c r="F18" s="198">
        <f t="shared" si="5"/>
        <v>0.5</v>
      </c>
      <c r="G18" s="192" t="s">
        <v>210</v>
      </c>
      <c r="H18" s="192" t="s">
        <v>51</v>
      </c>
      <c r="I18" s="330">
        <v>17697</v>
      </c>
      <c r="J18" s="322">
        <v>4.2699999999999996</v>
      </c>
      <c r="K18" s="322">
        <v>18</v>
      </c>
      <c r="L18" s="323">
        <f t="shared" si="6"/>
        <v>75566.189999999988</v>
      </c>
      <c r="M18" s="286"/>
      <c r="N18" s="286">
        <v>4</v>
      </c>
      <c r="O18" s="286">
        <v>5</v>
      </c>
      <c r="P18" s="322">
        <v>9</v>
      </c>
      <c r="Q18" s="323">
        <f t="shared" si="7"/>
        <v>0</v>
      </c>
      <c r="R18" s="323">
        <f t="shared" si="8"/>
        <v>16792.486666666664</v>
      </c>
      <c r="S18" s="323">
        <f t="shared" si="9"/>
        <v>20990.60833333333</v>
      </c>
      <c r="T18" s="323">
        <f t="shared" si="10"/>
        <v>9445.7737499999985</v>
      </c>
      <c r="U18" s="324"/>
      <c r="V18" s="326"/>
      <c r="W18" s="332"/>
      <c r="X18" s="330"/>
      <c r="Y18" s="330"/>
      <c r="Z18" s="330"/>
      <c r="AA18" s="330"/>
      <c r="AB18" s="330"/>
      <c r="AC18" s="326">
        <f>I18*20%/K18*W18*50%</f>
        <v>0</v>
      </c>
      <c r="AD18" s="330"/>
      <c r="AE18" s="326">
        <f t="shared" si="1"/>
        <v>0</v>
      </c>
      <c r="AF18" s="330"/>
      <c r="AG18" s="326">
        <f t="shared" si="2"/>
        <v>0</v>
      </c>
      <c r="AH18" s="330"/>
      <c r="AI18" s="326"/>
      <c r="AJ18" s="330"/>
      <c r="AK18" s="326"/>
      <c r="AL18" s="330"/>
      <c r="AM18" s="330"/>
      <c r="AN18" s="326">
        <f t="shared" si="3"/>
        <v>0</v>
      </c>
      <c r="AO18" s="324">
        <f t="shared" si="11"/>
        <v>4722.8868749999992</v>
      </c>
      <c r="AP18" s="330"/>
      <c r="AQ18" s="330">
        <v>3539</v>
      </c>
      <c r="AR18" s="324">
        <f t="shared" si="12"/>
        <v>55490.755624999991</v>
      </c>
      <c r="AS18" s="327">
        <v>0.3</v>
      </c>
      <c r="AT18" s="327">
        <v>0.35</v>
      </c>
      <c r="AU18" s="328">
        <v>0.4</v>
      </c>
      <c r="AV18" s="328"/>
      <c r="AW18" s="329">
        <f t="shared" si="13"/>
        <v>0.5</v>
      </c>
      <c r="AX18" s="322">
        <f t="shared" si="14"/>
        <v>9</v>
      </c>
      <c r="AY18" s="326">
        <f t="shared" si="4"/>
        <v>14168.660624999997</v>
      </c>
      <c r="AZ18" s="330"/>
      <c r="BA18" s="330"/>
      <c r="BB18" s="331"/>
      <c r="BC18" s="330"/>
      <c r="BD18" s="330"/>
      <c r="BE18" s="330"/>
      <c r="BF18" s="330"/>
      <c r="BG18" s="330"/>
      <c r="BH18" s="330"/>
    </row>
    <row r="19" spans="1:60" s="185" customFormat="1" ht="10.5" customHeight="1">
      <c r="A19" s="192">
        <v>6</v>
      </c>
      <c r="B19" s="192" t="s">
        <v>226</v>
      </c>
      <c r="C19" s="192" t="s">
        <v>39</v>
      </c>
      <c r="D19" s="193" t="s">
        <v>115</v>
      </c>
      <c r="E19" s="320"/>
      <c r="F19" s="198">
        <f t="shared" si="5"/>
        <v>0.3888888888888889</v>
      </c>
      <c r="G19" s="192" t="s">
        <v>211</v>
      </c>
      <c r="H19" s="192" t="s">
        <v>51</v>
      </c>
      <c r="I19" s="330">
        <v>17697</v>
      </c>
      <c r="J19" s="322">
        <v>4.74</v>
      </c>
      <c r="K19" s="322">
        <v>18</v>
      </c>
      <c r="L19" s="323">
        <f t="shared" si="6"/>
        <v>83883.78</v>
      </c>
      <c r="M19" s="286"/>
      <c r="N19" s="286">
        <v>5</v>
      </c>
      <c r="O19" s="286">
        <v>2</v>
      </c>
      <c r="P19" s="322">
        <v>6</v>
      </c>
      <c r="Q19" s="323">
        <f t="shared" si="7"/>
        <v>0</v>
      </c>
      <c r="R19" s="323">
        <f t="shared" si="8"/>
        <v>23301.05</v>
      </c>
      <c r="S19" s="323">
        <f t="shared" si="9"/>
        <v>9320.42</v>
      </c>
      <c r="T19" s="323">
        <f t="shared" si="10"/>
        <v>8155.3675000000003</v>
      </c>
      <c r="U19" s="324">
        <v>393</v>
      </c>
      <c r="V19" s="326"/>
      <c r="W19" s="332"/>
      <c r="X19" s="330"/>
      <c r="Y19" s="330"/>
      <c r="Z19" s="330"/>
      <c r="AA19" s="330"/>
      <c r="AB19" s="330"/>
      <c r="AC19" s="326"/>
      <c r="AD19" s="330"/>
      <c r="AE19" s="326">
        <f t="shared" si="1"/>
        <v>0</v>
      </c>
      <c r="AF19" s="330"/>
      <c r="AG19" s="326">
        <f t="shared" si="2"/>
        <v>0</v>
      </c>
      <c r="AH19" s="330"/>
      <c r="AI19" s="330"/>
      <c r="AJ19" s="330"/>
      <c r="AK19" s="326"/>
      <c r="AL19" s="330"/>
      <c r="AM19" s="330"/>
      <c r="AN19" s="326">
        <f t="shared" si="3"/>
        <v>0</v>
      </c>
      <c r="AO19" s="324">
        <f t="shared" si="11"/>
        <v>4077.6837499999997</v>
      </c>
      <c r="AP19" s="330"/>
      <c r="AQ19" s="330"/>
      <c r="AR19" s="324">
        <f t="shared" si="12"/>
        <v>45247.521249999998</v>
      </c>
      <c r="AS19" s="327">
        <v>0.3</v>
      </c>
      <c r="AT19" s="327">
        <v>0.35</v>
      </c>
      <c r="AU19" s="328">
        <v>0.4</v>
      </c>
      <c r="AV19" s="328"/>
      <c r="AW19" s="329">
        <f t="shared" si="13"/>
        <v>0.33333333333333331</v>
      </c>
      <c r="AX19" s="322">
        <f t="shared" si="14"/>
        <v>6</v>
      </c>
      <c r="AY19" s="326">
        <f t="shared" si="4"/>
        <v>10485.4725</v>
      </c>
      <c r="AZ19" s="330"/>
      <c r="BA19" s="330"/>
      <c r="BB19" s="331"/>
      <c r="BC19" s="330"/>
      <c r="BD19" s="330"/>
      <c r="BE19" s="330"/>
      <c r="BF19" s="330"/>
      <c r="BG19" s="330"/>
      <c r="BH19" s="330"/>
    </row>
    <row r="20" spans="1:60" s="185" customFormat="1" ht="10.5" customHeight="1">
      <c r="A20" s="192"/>
      <c r="B20" s="192" t="s">
        <v>227</v>
      </c>
      <c r="C20" s="192" t="s">
        <v>39</v>
      </c>
      <c r="D20" s="193" t="s">
        <v>115</v>
      </c>
      <c r="E20" s="320"/>
      <c r="F20" s="198">
        <f t="shared" si="5"/>
        <v>0.5</v>
      </c>
      <c r="G20" s="192" t="s">
        <v>211</v>
      </c>
      <c r="H20" s="194" t="s">
        <v>205</v>
      </c>
      <c r="I20" s="330">
        <v>17697</v>
      </c>
      <c r="J20" s="322">
        <v>4.74</v>
      </c>
      <c r="K20" s="322">
        <v>18</v>
      </c>
      <c r="L20" s="323">
        <f t="shared" si="6"/>
        <v>83883.78</v>
      </c>
      <c r="M20" s="286">
        <v>4</v>
      </c>
      <c r="N20" s="286">
        <v>5</v>
      </c>
      <c r="O20" s="286"/>
      <c r="P20" s="322">
        <v>9</v>
      </c>
      <c r="Q20" s="323">
        <f t="shared" si="7"/>
        <v>18640.84</v>
      </c>
      <c r="R20" s="323">
        <f t="shared" si="8"/>
        <v>23301.05</v>
      </c>
      <c r="S20" s="323">
        <f t="shared" si="9"/>
        <v>0</v>
      </c>
      <c r="T20" s="323">
        <f t="shared" si="10"/>
        <v>10485.4725</v>
      </c>
      <c r="U20" s="324">
        <v>393</v>
      </c>
      <c r="V20" s="326"/>
      <c r="W20" s="332"/>
      <c r="X20" s="330"/>
      <c r="Y20" s="330"/>
      <c r="Z20" s="330"/>
      <c r="AA20" s="330"/>
      <c r="AB20" s="330"/>
      <c r="AC20" s="326">
        <f t="shared" ref="AC20:AC45" si="15">I20*20%/K20*W20*50%</f>
        <v>0</v>
      </c>
      <c r="AD20" s="330"/>
      <c r="AE20" s="326">
        <f t="shared" si="1"/>
        <v>0</v>
      </c>
      <c r="AF20" s="330"/>
      <c r="AG20" s="326">
        <f t="shared" si="2"/>
        <v>0</v>
      </c>
      <c r="AH20" s="330"/>
      <c r="AI20" s="330"/>
      <c r="AJ20" s="330"/>
      <c r="AK20" s="326"/>
      <c r="AL20" s="330"/>
      <c r="AM20" s="330"/>
      <c r="AN20" s="326">
        <f t="shared" si="3"/>
        <v>0</v>
      </c>
      <c r="AO20" s="324">
        <f t="shared" si="11"/>
        <v>5242.7362500000008</v>
      </c>
      <c r="AP20" s="330"/>
      <c r="AQ20" s="330">
        <v>3539</v>
      </c>
      <c r="AR20" s="324">
        <f t="shared" si="12"/>
        <v>61602.098750000005</v>
      </c>
      <c r="AS20" s="327">
        <v>0.3</v>
      </c>
      <c r="AT20" s="327">
        <v>0.35</v>
      </c>
      <c r="AU20" s="328">
        <v>0.4</v>
      </c>
      <c r="AV20" s="328"/>
      <c r="AW20" s="329">
        <f t="shared" si="13"/>
        <v>0.5</v>
      </c>
      <c r="AX20" s="322">
        <f t="shared" si="14"/>
        <v>9</v>
      </c>
      <c r="AY20" s="326">
        <f t="shared" si="4"/>
        <v>15728.20875</v>
      </c>
      <c r="AZ20" s="329">
        <f>(1/18)*BA20</f>
        <v>0.5</v>
      </c>
      <c r="BA20" s="330">
        <v>9</v>
      </c>
      <c r="BB20" s="331">
        <f>((L20*AS20)/K20)*BA20</f>
        <v>12582.566999999999</v>
      </c>
      <c r="BC20" s="330"/>
      <c r="BD20" s="330"/>
      <c r="BE20" s="330"/>
      <c r="BF20" s="330"/>
      <c r="BG20" s="330"/>
      <c r="BH20" s="330"/>
    </row>
    <row r="21" spans="1:60" s="185" customFormat="1" ht="10.5" customHeight="1">
      <c r="A21" s="192">
        <v>7</v>
      </c>
      <c r="B21" s="192" t="s">
        <v>54</v>
      </c>
      <c r="C21" s="192" t="s">
        <v>39</v>
      </c>
      <c r="D21" s="193" t="s">
        <v>115</v>
      </c>
      <c r="E21" s="320"/>
      <c r="F21" s="198">
        <f t="shared" si="5"/>
        <v>1.0555555555555556</v>
      </c>
      <c r="G21" s="192" t="s">
        <v>212</v>
      </c>
      <c r="H21" s="192" t="s">
        <v>48</v>
      </c>
      <c r="I21" s="330">
        <v>17697</v>
      </c>
      <c r="J21" s="322">
        <v>4.99</v>
      </c>
      <c r="K21" s="322">
        <v>18</v>
      </c>
      <c r="L21" s="323">
        <f t="shared" si="6"/>
        <v>88308.03</v>
      </c>
      <c r="M21" s="286"/>
      <c r="N21" s="286">
        <v>14</v>
      </c>
      <c r="O21" s="286">
        <v>5</v>
      </c>
      <c r="P21" s="322">
        <v>14</v>
      </c>
      <c r="Q21" s="323">
        <f t="shared" si="7"/>
        <v>0</v>
      </c>
      <c r="R21" s="323">
        <f t="shared" si="8"/>
        <v>68684.023333333345</v>
      </c>
      <c r="S21" s="323">
        <f t="shared" si="9"/>
        <v>24530.008333333335</v>
      </c>
      <c r="T21" s="323">
        <f t="shared" si="10"/>
        <v>23303.507916666669</v>
      </c>
      <c r="U21" s="324">
        <v>1180</v>
      </c>
      <c r="V21" s="326"/>
      <c r="W21" s="332"/>
      <c r="X21" s="330"/>
      <c r="Y21" s="330"/>
      <c r="Z21" s="330"/>
      <c r="AA21" s="330"/>
      <c r="AB21" s="330"/>
      <c r="AC21" s="326">
        <f t="shared" si="15"/>
        <v>0</v>
      </c>
      <c r="AD21" s="330"/>
      <c r="AE21" s="326">
        <f t="shared" si="1"/>
        <v>0</v>
      </c>
      <c r="AF21" s="330"/>
      <c r="AG21" s="326">
        <f t="shared" si="2"/>
        <v>0</v>
      </c>
      <c r="AH21" s="330"/>
      <c r="AI21" s="326"/>
      <c r="AJ21" s="330"/>
      <c r="AK21" s="326">
        <v>2655</v>
      </c>
      <c r="AL21" s="330"/>
      <c r="AM21" s="330"/>
      <c r="AN21" s="326">
        <f t="shared" si="3"/>
        <v>2655</v>
      </c>
      <c r="AO21" s="324">
        <f t="shared" si="11"/>
        <v>11651.753958333335</v>
      </c>
      <c r="AP21" s="330"/>
      <c r="AQ21" s="330">
        <v>3539</v>
      </c>
      <c r="AR21" s="324">
        <f t="shared" si="12"/>
        <v>138198.29354166667</v>
      </c>
      <c r="AS21" s="327">
        <v>0.3</v>
      </c>
      <c r="AT21" s="327">
        <v>0.35</v>
      </c>
      <c r="AU21" s="328">
        <v>0.4</v>
      </c>
      <c r="AV21" s="328"/>
      <c r="AW21" s="329">
        <f t="shared" si="13"/>
        <v>0.77777777777777768</v>
      </c>
      <c r="AX21" s="322">
        <f t="shared" si="14"/>
        <v>14</v>
      </c>
      <c r="AY21" s="326">
        <f t="shared" si="4"/>
        <v>25756.508750000001</v>
      </c>
      <c r="AZ21" s="330"/>
      <c r="BA21" s="330"/>
      <c r="BB21" s="331"/>
      <c r="BC21" s="330"/>
      <c r="BD21" s="330"/>
      <c r="BE21" s="330"/>
      <c r="BF21" s="330"/>
      <c r="BG21" s="330"/>
      <c r="BH21" s="330"/>
    </row>
    <row r="22" spans="1:60" s="185" customFormat="1" ht="10.5" customHeight="1">
      <c r="A22" s="192">
        <v>8</v>
      </c>
      <c r="B22" s="192" t="s">
        <v>206</v>
      </c>
      <c r="C22" s="192" t="s">
        <v>39</v>
      </c>
      <c r="D22" s="193" t="s">
        <v>114</v>
      </c>
      <c r="E22" s="320"/>
      <c r="F22" s="198">
        <f t="shared" si="5"/>
        <v>0.77777777777777779</v>
      </c>
      <c r="G22" s="192" t="s">
        <v>207</v>
      </c>
      <c r="H22" s="192" t="s">
        <v>51</v>
      </c>
      <c r="I22" s="330">
        <v>17697</v>
      </c>
      <c r="J22" s="322">
        <v>4.59</v>
      </c>
      <c r="K22" s="322">
        <v>18</v>
      </c>
      <c r="L22" s="323">
        <f t="shared" si="6"/>
        <v>81229.23</v>
      </c>
      <c r="M22" s="286">
        <v>2</v>
      </c>
      <c r="N22" s="286">
        <v>6</v>
      </c>
      <c r="O22" s="286">
        <v>6</v>
      </c>
      <c r="P22" s="322">
        <v>13</v>
      </c>
      <c r="Q22" s="323">
        <f t="shared" si="7"/>
        <v>9025.4699999999993</v>
      </c>
      <c r="R22" s="323">
        <f t="shared" si="8"/>
        <v>27076.409999999996</v>
      </c>
      <c r="S22" s="323">
        <f t="shared" si="9"/>
        <v>27076.409999999996</v>
      </c>
      <c r="T22" s="323">
        <f t="shared" si="10"/>
        <v>15794.572499999998</v>
      </c>
      <c r="U22" s="324"/>
      <c r="V22" s="326"/>
      <c r="W22" s="332"/>
      <c r="X22" s="330"/>
      <c r="Y22" s="330"/>
      <c r="Z22" s="330"/>
      <c r="AA22" s="330"/>
      <c r="AB22" s="330"/>
      <c r="AC22" s="326">
        <f t="shared" si="15"/>
        <v>0</v>
      </c>
      <c r="AD22" s="330"/>
      <c r="AE22" s="326">
        <f t="shared" si="1"/>
        <v>0</v>
      </c>
      <c r="AF22" s="330"/>
      <c r="AG22" s="326">
        <f t="shared" si="2"/>
        <v>0</v>
      </c>
      <c r="AH22" s="330"/>
      <c r="AI22" s="326">
        <v>0</v>
      </c>
      <c r="AJ22" s="330"/>
      <c r="AK22" s="326"/>
      <c r="AL22" s="330"/>
      <c r="AM22" s="330"/>
      <c r="AN22" s="326">
        <f t="shared" si="3"/>
        <v>0</v>
      </c>
      <c r="AO22" s="324">
        <f t="shared" si="11"/>
        <v>7897.2862499999992</v>
      </c>
      <c r="AP22" s="330"/>
      <c r="AQ22" s="330"/>
      <c r="AR22" s="324">
        <f t="shared" si="12"/>
        <v>86870.148749999993</v>
      </c>
      <c r="AS22" s="327">
        <v>0.3</v>
      </c>
      <c r="AT22" s="327">
        <v>0.35</v>
      </c>
      <c r="AU22" s="328">
        <v>0.4</v>
      </c>
      <c r="AV22" s="328"/>
      <c r="AW22" s="329">
        <f t="shared" si="13"/>
        <v>0.72222222222222221</v>
      </c>
      <c r="AX22" s="322">
        <f t="shared" si="14"/>
        <v>13</v>
      </c>
      <c r="AY22" s="326">
        <f t="shared" si="4"/>
        <v>21999.583124999997</v>
      </c>
      <c r="AZ22" s="330"/>
      <c r="BA22" s="330"/>
      <c r="BB22" s="331"/>
      <c r="BC22" s="330"/>
      <c r="BD22" s="330"/>
      <c r="BE22" s="330"/>
      <c r="BF22" s="330"/>
      <c r="BG22" s="330"/>
      <c r="BH22" s="330"/>
    </row>
    <row r="23" spans="1:60" s="185" customFormat="1" ht="10.5" customHeight="1">
      <c r="A23" s="192">
        <v>9</v>
      </c>
      <c r="B23" s="192" t="s">
        <v>57</v>
      </c>
      <c r="C23" s="192" t="s">
        <v>39</v>
      </c>
      <c r="D23" s="193" t="s">
        <v>113</v>
      </c>
      <c r="E23" s="320"/>
      <c r="F23" s="198">
        <f t="shared" si="5"/>
        <v>1.1111111111111112</v>
      </c>
      <c r="G23" s="192" t="s">
        <v>213</v>
      </c>
      <c r="H23" s="194" t="s">
        <v>178</v>
      </c>
      <c r="I23" s="330">
        <v>17697</v>
      </c>
      <c r="J23" s="322">
        <v>4.95</v>
      </c>
      <c r="K23" s="322">
        <v>18</v>
      </c>
      <c r="L23" s="323">
        <f t="shared" si="6"/>
        <v>87600.150000000009</v>
      </c>
      <c r="M23" s="286"/>
      <c r="N23" s="286">
        <v>15</v>
      </c>
      <c r="O23" s="286">
        <v>5</v>
      </c>
      <c r="P23" s="322">
        <v>18</v>
      </c>
      <c r="Q23" s="323">
        <f t="shared" si="7"/>
        <v>0</v>
      </c>
      <c r="R23" s="323">
        <f t="shared" si="8"/>
        <v>73000.125</v>
      </c>
      <c r="S23" s="323">
        <f t="shared" si="9"/>
        <v>24333.375</v>
      </c>
      <c r="T23" s="323">
        <f t="shared" si="10"/>
        <v>24333.375</v>
      </c>
      <c r="U23" s="324">
        <v>2360</v>
      </c>
      <c r="V23" s="326"/>
      <c r="W23" s="332"/>
      <c r="X23" s="330"/>
      <c r="Y23" s="330">
        <v>15</v>
      </c>
      <c r="Z23" s="330"/>
      <c r="AA23" s="330">
        <v>3</v>
      </c>
      <c r="AB23" s="330"/>
      <c r="AC23" s="326">
        <f t="shared" si="15"/>
        <v>0</v>
      </c>
      <c r="AD23" s="330"/>
      <c r="AE23" s="326">
        <f t="shared" si="1"/>
        <v>1474.75</v>
      </c>
      <c r="AF23" s="330"/>
      <c r="AG23" s="326">
        <f t="shared" si="2"/>
        <v>294.95</v>
      </c>
      <c r="AH23" s="330"/>
      <c r="AI23" s="326">
        <v>0</v>
      </c>
      <c r="AJ23" s="330"/>
      <c r="AK23" s="326"/>
      <c r="AL23" s="330"/>
      <c r="AM23" s="330">
        <v>2655</v>
      </c>
      <c r="AN23" s="326">
        <f t="shared" si="3"/>
        <v>2949.95</v>
      </c>
      <c r="AO23" s="324">
        <f t="shared" si="11"/>
        <v>12166.6875</v>
      </c>
      <c r="AP23" s="330"/>
      <c r="AQ23" s="330">
        <v>3539</v>
      </c>
      <c r="AR23" s="324">
        <f t="shared" si="12"/>
        <v>147107.21249999999</v>
      </c>
      <c r="AS23" s="327">
        <v>0.3</v>
      </c>
      <c r="AT23" s="327">
        <v>0.35</v>
      </c>
      <c r="AU23" s="328">
        <v>0.4</v>
      </c>
      <c r="AV23" s="328"/>
      <c r="AW23" s="329">
        <f t="shared" si="13"/>
        <v>1</v>
      </c>
      <c r="AX23" s="322">
        <f t="shared" si="14"/>
        <v>18</v>
      </c>
      <c r="AY23" s="326">
        <f t="shared" si="4"/>
        <v>32850.056250000001</v>
      </c>
      <c r="AZ23" s="330"/>
      <c r="BA23" s="330"/>
      <c r="BB23" s="331"/>
      <c r="BC23" s="329">
        <f>(1/18)*BD23</f>
        <v>1.1111111111111112</v>
      </c>
      <c r="BD23" s="330">
        <v>20</v>
      </c>
      <c r="BE23" s="331">
        <f>((L23*AT23)/K23)*BD23</f>
        <v>34066.724999999999</v>
      </c>
      <c r="BF23" s="330"/>
      <c r="BG23" s="330"/>
      <c r="BH23" s="330"/>
    </row>
    <row r="24" spans="1:60" s="185" customFormat="1" ht="10.5" customHeight="1">
      <c r="A24" s="192">
        <v>10</v>
      </c>
      <c r="B24" s="192" t="s">
        <v>171</v>
      </c>
      <c r="C24" s="192" t="s">
        <v>39</v>
      </c>
      <c r="D24" s="193" t="s">
        <v>114</v>
      </c>
      <c r="E24" s="320"/>
      <c r="F24" s="198">
        <f t="shared" si="5"/>
        <v>0.66666666666666663</v>
      </c>
      <c r="G24" s="192" t="s">
        <v>214</v>
      </c>
      <c r="H24" s="192" t="s">
        <v>53</v>
      </c>
      <c r="I24" s="330">
        <v>17697</v>
      </c>
      <c r="J24" s="322">
        <v>4.7300000000000004</v>
      </c>
      <c r="K24" s="322">
        <v>18</v>
      </c>
      <c r="L24" s="323">
        <f t="shared" si="6"/>
        <v>83706.810000000012</v>
      </c>
      <c r="M24" s="286">
        <v>12</v>
      </c>
      <c r="N24" s="286"/>
      <c r="O24" s="286"/>
      <c r="P24" s="322">
        <v>12</v>
      </c>
      <c r="Q24" s="323">
        <f t="shared" si="7"/>
        <v>55804.540000000008</v>
      </c>
      <c r="R24" s="323">
        <f t="shared" si="8"/>
        <v>0</v>
      </c>
      <c r="S24" s="323">
        <f t="shared" si="9"/>
        <v>0</v>
      </c>
      <c r="T24" s="323">
        <f t="shared" si="10"/>
        <v>13951.135000000002</v>
      </c>
      <c r="U24" s="324"/>
      <c r="V24" s="330"/>
      <c r="W24" s="332"/>
      <c r="X24" s="330"/>
      <c r="Y24" s="330"/>
      <c r="Z24" s="330"/>
      <c r="AA24" s="330"/>
      <c r="AB24" s="330"/>
      <c r="AC24" s="326">
        <f t="shared" si="15"/>
        <v>0</v>
      </c>
      <c r="AD24" s="330"/>
      <c r="AE24" s="326">
        <f t="shared" si="1"/>
        <v>0</v>
      </c>
      <c r="AF24" s="330"/>
      <c r="AG24" s="326">
        <f t="shared" si="2"/>
        <v>0</v>
      </c>
      <c r="AH24" s="330"/>
      <c r="AI24" s="326">
        <v>0</v>
      </c>
      <c r="AJ24" s="330"/>
      <c r="AK24" s="330"/>
      <c r="AL24" s="330"/>
      <c r="AM24" s="330"/>
      <c r="AN24" s="326">
        <f t="shared" si="3"/>
        <v>0</v>
      </c>
      <c r="AO24" s="324">
        <f t="shared" si="11"/>
        <v>6975.5675000000019</v>
      </c>
      <c r="AQ24" s="330"/>
      <c r="AR24" s="324">
        <f t="shared" si="12"/>
        <v>76731.242500000022</v>
      </c>
      <c r="AS24" s="327">
        <v>0.3</v>
      </c>
      <c r="AT24" s="327">
        <v>0.35</v>
      </c>
      <c r="AU24" s="328">
        <v>0.4</v>
      </c>
      <c r="AV24" s="328"/>
      <c r="AW24" s="329">
        <f t="shared" si="13"/>
        <v>0.66666666666666663</v>
      </c>
      <c r="AX24" s="322">
        <f t="shared" si="14"/>
        <v>12</v>
      </c>
      <c r="AY24" s="326">
        <f t="shared" si="4"/>
        <v>20926.702500000003</v>
      </c>
      <c r="AZ24" s="330"/>
      <c r="BA24" s="330"/>
      <c r="BB24" s="331"/>
      <c r="BC24" s="329"/>
      <c r="BD24" s="330"/>
      <c r="BE24" s="331"/>
      <c r="BF24" s="330"/>
      <c r="BG24" s="330"/>
      <c r="BH24" s="330"/>
    </row>
    <row r="25" spans="1:60" s="185" customFormat="1" ht="10.5" customHeight="1">
      <c r="A25" s="192">
        <v>10</v>
      </c>
      <c r="B25" s="192" t="s">
        <v>14</v>
      </c>
      <c r="C25" s="192" t="s">
        <v>172</v>
      </c>
      <c r="D25" s="193" t="s">
        <v>121</v>
      </c>
      <c r="E25" s="320"/>
      <c r="F25" s="198">
        <f t="shared" si="5"/>
        <v>0.44444444444444442</v>
      </c>
      <c r="G25" s="192" t="s">
        <v>215</v>
      </c>
      <c r="H25" s="192" t="s">
        <v>53</v>
      </c>
      <c r="I25" s="330">
        <v>17697</v>
      </c>
      <c r="J25" s="322">
        <v>3.73</v>
      </c>
      <c r="K25" s="322">
        <v>18</v>
      </c>
      <c r="L25" s="323">
        <f t="shared" si="6"/>
        <v>66009.81</v>
      </c>
      <c r="M25" s="286"/>
      <c r="N25" s="286">
        <v>7</v>
      </c>
      <c r="O25" s="286">
        <v>1</v>
      </c>
      <c r="P25" s="322">
        <v>7</v>
      </c>
      <c r="Q25" s="323">
        <f t="shared" si="7"/>
        <v>0</v>
      </c>
      <c r="R25" s="323">
        <f t="shared" si="8"/>
        <v>25670.481666666667</v>
      </c>
      <c r="S25" s="323">
        <f t="shared" si="9"/>
        <v>3667.2116666666666</v>
      </c>
      <c r="T25" s="323">
        <f t="shared" si="10"/>
        <v>7334.4233333333332</v>
      </c>
      <c r="U25" s="324"/>
      <c r="V25" s="330"/>
      <c r="W25" s="332"/>
      <c r="X25" s="330"/>
      <c r="Y25" s="330"/>
      <c r="Z25" s="330"/>
      <c r="AA25" s="330"/>
      <c r="AB25" s="330"/>
      <c r="AC25" s="326">
        <f t="shared" si="15"/>
        <v>0</v>
      </c>
      <c r="AD25" s="330"/>
      <c r="AE25" s="326">
        <f t="shared" si="1"/>
        <v>0</v>
      </c>
      <c r="AF25" s="330"/>
      <c r="AG25" s="326">
        <f t="shared" si="2"/>
        <v>0</v>
      </c>
      <c r="AH25" s="330"/>
      <c r="AI25" s="326">
        <v>0</v>
      </c>
      <c r="AJ25" s="330"/>
      <c r="AK25" s="330"/>
      <c r="AL25" s="330"/>
      <c r="AM25" s="330"/>
      <c r="AN25" s="326">
        <f t="shared" si="3"/>
        <v>0</v>
      </c>
      <c r="AO25" s="324">
        <f t="shared" si="11"/>
        <v>3667.211666666667</v>
      </c>
      <c r="AP25" s="330">
        <v>3539</v>
      </c>
      <c r="AQ25" s="330"/>
      <c r="AR25" s="324">
        <f t="shared" si="12"/>
        <v>43878.328333333338</v>
      </c>
      <c r="AS25" s="327">
        <v>0.3</v>
      </c>
      <c r="AT25" s="327">
        <v>0.35</v>
      </c>
      <c r="AU25" s="328">
        <v>0.4</v>
      </c>
      <c r="AV25" s="328"/>
      <c r="AW25" s="329">
        <f t="shared" si="13"/>
        <v>0.38888888888888884</v>
      </c>
      <c r="AX25" s="322">
        <f t="shared" si="14"/>
        <v>7</v>
      </c>
      <c r="AY25" s="326">
        <f t="shared" si="4"/>
        <v>9626.4306250000009</v>
      </c>
      <c r="AZ25" s="330"/>
      <c r="BA25" s="330"/>
      <c r="BB25" s="331"/>
      <c r="BC25" s="329"/>
      <c r="BD25" s="330"/>
      <c r="BE25" s="331"/>
      <c r="BF25" s="330"/>
      <c r="BG25" s="330"/>
      <c r="BH25" s="330"/>
    </row>
    <row r="26" spans="1:60" s="185" customFormat="1" ht="10.5" customHeight="1">
      <c r="A26" s="192">
        <v>11</v>
      </c>
      <c r="B26" s="192" t="s">
        <v>42</v>
      </c>
      <c r="C26" s="192" t="s">
        <v>39</v>
      </c>
      <c r="D26" s="193" t="s">
        <v>115</v>
      </c>
      <c r="E26" s="320"/>
      <c r="F26" s="198">
        <f t="shared" si="5"/>
        <v>1.5555555555555556</v>
      </c>
      <c r="G26" s="192" t="s">
        <v>216</v>
      </c>
      <c r="H26" s="194" t="s">
        <v>205</v>
      </c>
      <c r="I26" s="330">
        <v>17697</v>
      </c>
      <c r="J26" s="322">
        <v>5.08</v>
      </c>
      <c r="K26" s="322">
        <v>18</v>
      </c>
      <c r="L26" s="323">
        <f t="shared" si="6"/>
        <v>89900.76</v>
      </c>
      <c r="M26" s="286"/>
      <c r="N26" s="286">
        <v>20</v>
      </c>
      <c r="O26" s="286">
        <v>8</v>
      </c>
      <c r="P26" s="322">
        <v>24</v>
      </c>
      <c r="Q26" s="323">
        <f t="shared" si="7"/>
        <v>0</v>
      </c>
      <c r="R26" s="323">
        <f t="shared" si="8"/>
        <v>99889.733333333337</v>
      </c>
      <c r="S26" s="323">
        <f t="shared" si="9"/>
        <v>39955.893333333333</v>
      </c>
      <c r="T26" s="323">
        <f t="shared" si="10"/>
        <v>34961.406666666669</v>
      </c>
      <c r="U26" s="324"/>
      <c r="V26" s="326"/>
      <c r="W26" s="332"/>
      <c r="X26" s="330"/>
      <c r="Y26" s="330">
        <v>10</v>
      </c>
      <c r="Z26" s="330"/>
      <c r="AA26" s="330">
        <v>8</v>
      </c>
      <c r="AB26" s="330"/>
      <c r="AC26" s="326">
        <f t="shared" si="15"/>
        <v>0</v>
      </c>
      <c r="AD26" s="326"/>
      <c r="AE26" s="326">
        <f t="shared" si="1"/>
        <v>983.16666666666663</v>
      </c>
      <c r="AF26" s="326"/>
      <c r="AG26" s="326">
        <f t="shared" si="2"/>
        <v>786.5333333333333</v>
      </c>
      <c r="AH26" s="330"/>
      <c r="AI26" s="326"/>
      <c r="AJ26" s="330"/>
      <c r="AK26" s="326">
        <v>2655</v>
      </c>
      <c r="AL26" s="330"/>
      <c r="AM26" s="326"/>
      <c r="AN26" s="326">
        <f t="shared" si="3"/>
        <v>3441.5333333333333</v>
      </c>
      <c r="AO26" s="324">
        <f t="shared" si="11"/>
        <v>17480.703333333335</v>
      </c>
      <c r="AP26" s="330"/>
      <c r="AQ26" s="330"/>
      <c r="AR26" s="324">
        <f t="shared" si="12"/>
        <v>200153.97</v>
      </c>
      <c r="AS26" s="327">
        <v>0.3</v>
      </c>
      <c r="AT26" s="327">
        <v>0.35</v>
      </c>
      <c r="AU26" s="328">
        <v>0.4</v>
      </c>
      <c r="AV26" s="328"/>
      <c r="AW26" s="329">
        <f t="shared" si="13"/>
        <v>1.3333333333333333</v>
      </c>
      <c r="AX26" s="322">
        <f t="shared" si="14"/>
        <v>24</v>
      </c>
      <c r="AY26" s="326">
        <f t="shared" si="4"/>
        <v>44950.38</v>
      </c>
      <c r="AZ26" s="329">
        <f>(1/18)*BA26</f>
        <v>1.5555555555555554</v>
      </c>
      <c r="BA26" s="330">
        <v>28</v>
      </c>
      <c r="BB26" s="331">
        <f>((L26*AS26)/K26)*BA26</f>
        <v>41953.688000000002</v>
      </c>
      <c r="BC26" s="329"/>
      <c r="BD26" s="330"/>
      <c r="BE26" s="331"/>
      <c r="BF26" s="330"/>
      <c r="BG26" s="330"/>
      <c r="BH26" s="330"/>
    </row>
    <row r="27" spans="1:60" s="185" customFormat="1" ht="10.5" customHeight="1">
      <c r="A27" s="192">
        <v>12</v>
      </c>
      <c r="B27" s="192" t="s">
        <v>62</v>
      </c>
      <c r="C27" s="192" t="s">
        <v>39</v>
      </c>
      <c r="D27" s="193" t="s">
        <v>113</v>
      </c>
      <c r="E27" s="320"/>
      <c r="F27" s="198">
        <f t="shared" si="5"/>
        <v>1.6666666666666667</v>
      </c>
      <c r="G27" s="192" t="s">
        <v>217</v>
      </c>
      <c r="H27" s="194" t="s">
        <v>178</v>
      </c>
      <c r="I27" s="330">
        <v>17697</v>
      </c>
      <c r="J27" s="322">
        <v>5.03</v>
      </c>
      <c r="K27" s="322">
        <v>18</v>
      </c>
      <c r="L27" s="323">
        <f t="shared" si="6"/>
        <v>89015.91</v>
      </c>
      <c r="M27" s="286">
        <v>8</v>
      </c>
      <c r="N27" s="286">
        <v>15</v>
      </c>
      <c r="O27" s="286">
        <v>7</v>
      </c>
      <c r="P27" s="322">
        <v>25</v>
      </c>
      <c r="Q27" s="323">
        <f t="shared" si="7"/>
        <v>39562.626666666671</v>
      </c>
      <c r="R27" s="323">
        <f t="shared" si="8"/>
        <v>74179.925000000003</v>
      </c>
      <c r="S27" s="323">
        <f t="shared" si="9"/>
        <v>34617.29833333334</v>
      </c>
      <c r="T27" s="323">
        <f t="shared" si="10"/>
        <v>37089.962500000001</v>
      </c>
      <c r="U27" s="324">
        <v>2360</v>
      </c>
      <c r="V27" s="326"/>
      <c r="W27" s="332">
        <v>6</v>
      </c>
      <c r="X27" s="330"/>
      <c r="Y27" s="330">
        <v>8</v>
      </c>
      <c r="Z27" s="330"/>
      <c r="AA27" s="330">
        <v>4</v>
      </c>
      <c r="AB27" s="330"/>
      <c r="AC27" s="326">
        <f t="shared" si="15"/>
        <v>589.9</v>
      </c>
      <c r="AD27" s="330"/>
      <c r="AE27" s="326">
        <f t="shared" si="1"/>
        <v>786.5333333333333</v>
      </c>
      <c r="AF27" s="330"/>
      <c r="AG27" s="326">
        <f t="shared" si="2"/>
        <v>393.26666666666665</v>
      </c>
      <c r="AH27" s="330"/>
      <c r="AI27" s="326"/>
      <c r="AJ27" s="330"/>
      <c r="AK27" s="326"/>
      <c r="AL27" s="330"/>
      <c r="AM27" s="326"/>
      <c r="AN27" s="326">
        <f t="shared" si="3"/>
        <v>393.26666666666665</v>
      </c>
      <c r="AO27" s="324">
        <f t="shared" si="11"/>
        <v>18544.981250000004</v>
      </c>
      <c r="AP27" s="330"/>
      <c r="AQ27" s="330">
        <v>3539</v>
      </c>
      <c r="AR27" s="324">
        <f t="shared" si="12"/>
        <v>212056.76041666666</v>
      </c>
      <c r="AS27" s="327">
        <v>0.3</v>
      </c>
      <c r="AT27" s="327">
        <v>0.35</v>
      </c>
      <c r="AU27" s="328">
        <v>0.4</v>
      </c>
      <c r="AV27" s="328"/>
      <c r="AW27" s="329">
        <f t="shared" si="13"/>
        <v>1.3888888888888888</v>
      </c>
      <c r="AX27" s="322">
        <f t="shared" si="14"/>
        <v>25</v>
      </c>
      <c r="AY27" s="326">
        <f t="shared" si="4"/>
        <v>46362.453125000007</v>
      </c>
      <c r="AZ27" s="330"/>
      <c r="BA27" s="330"/>
      <c r="BB27" s="331"/>
      <c r="BC27" s="329">
        <f>(1/18)*BD27</f>
        <v>1.6111111111111109</v>
      </c>
      <c r="BD27" s="330">
        <v>29</v>
      </c>
      <c r="BE27" s="331">
        <f>((L27*AT27)/K27)*BD27</f>
        <v>50195.082583333329</v>
      </c>
      <c r="BF27" s="330"/>
      <c r="BG27" s="330"/>
      <c r="BH27" s="330"/>
    </row>
    <row r="28" spans="1:60" s="185" customFormat="1" ht="10.5" customHeight="1">
      <c r="A28" s="192">
        <v>13</v>
      </c>
      <c r="B28" s="192" t="s">
        <v>66</v>
      </c>
      <c r="C28" s="192" t="s">
        <v>39</v>
      </c>
      <c r="D28" s="193" t="s">
        <v>115</v>
      </c>
      <c r="E28" s="320"/>
      <c r="F28" s="198">
        <f t="shared" si="5"/>
        <v>1</v>
      </c>
      <c r="G28" s="192" t="s">
        <v>277</v>
      </c>
      <c r="H28" s="192" t="s">
        <v>48</v>
      </c>
      <c r="I28" s="330">
        <v>17697</v>
      </c>
      <c r="J28" s="322">
        <v>4.9000000000000004</v>
      </c>
      <c r="K28" s="322">
        <v>18</v>
      </c>
      <c r="L28" s="323">
        <f t="shared" si="6"/>
        <v>86715.3</v>
      </c>
      <c r="M28" s="286">
        <v>17</v>
      </c>
      <c r="N28" s="286">
        <v>1</v>
      </c>
      <c r="O28" s="286"/>
      <c r="P28" s="322">
        <v>18</v>
      </c>
      <c r="Q28" s="323">
        <f t="shared" si="7"/>
        <v>81897.783333333326</v>
      </c>
      <c r="R28" s="323">
        <f t="shared" si="8"/>
        <v>4817.5166666666664</v>
      </c>
      <c r="S28" s="323">
        <f t="shared" si="9"/>
        <v>0</v>
      </c>
      <c r="T28" s="323">
        <f t="shared" si="10"/>
        <v>21678.824999999997</v>
      </c>
      <c r="U28" s="324"/>
      <c r="V28" s="326"/>
      <c r="W28" s="332">
        <v>18</v>
      </c>
      <c r="X28" s="330"/>
      <c r="Y28" s="330"/>
      <c r="Z28" s="330"/>
      <c r="AA28" s="330"/>
      <c r="AB28" s="330"/>
      <c r="AC28" s="326">
        <f t="shared" si="15"/>
        <v>1769.6999999999998</v>
      </c>
      <c r="AD28" s="330"/>
      <c r="AE28" s="326">
        <f t="shared" si="1"/>
        <v>0</v>
      </c>
      <c r="AF28" s="330"/>
      <c r="AG28" s="326">
        <f t="shared" si="2"/>
        <v>0</v>
      </c>
      <c r="AH28" s="330"/>
      <c r="AI28" s="330">
        <v>2212</v>
      </c>
      <c r="AJ28" s="330"/>
      <c r="AK28" s="326"/>
      <c r="AL28" s="330"/>
      <c r="AM28" s="330"/>
      <c r="AN28" s="326">
        <f t="shared" si="3"/>
        <v>2212</v>
      </c>
      <c r="AO28" s="324">
        <f t="shared" si="11"/>
        <v>10839.412499999999</v>
      </c>
      <c r="AP28" s="330"/>
      <c r="AQ28" s="330"/>
      <c r="AR28" s="324">
        <f t="shared" si="12"/>
        <v>125427.23749999999</v>
      </c>
      <c r="AS28" s="327">
        <v>0.3</v>
      </c>
      <c r="AT28" s="327">
        <v>0.35</v>
      </c>
      <c r="AU28" s="328">
        <v>0.4</v>
      </c>
      <c r="AV28" s="328"/>
      <c r="AW28" s="329">
        <f t="shared" si="13"/>
        <v>1</v>
      </c>
      <c r="AX28" s="322">
        <f t="shared" si="14"/>
        <v>18</v>
      </c>
      <c r="AY28" s="326">
        <f t="shared" si="4"/>
        <v>32518.237499999999</v>
      </c>
      <c r="AZ28" s="330"/>
      <c r="BA28" s="330"/>
      <c r="BB28" s="331"/>
      <c r="BC28" s="329"/>
      <c r="BD28" s="330"/>
      <c r="BE28" s="331"/>
      <c r="BF28" s="330"/>
      <c r="BG28" s="330"/>
      <c r="BH28" s="330"/>
    </row>
    <row r="29" spans="1:60" s="185" customFormat="1" ht="10.5" customHeight="1">
      <c r="A29" s="192">
        <v>14</v>
      </c>
      <c r="B29" s="192" t="s">
        <v>218</v>
      </c>
      <c r="C29" s="192" t="s">
        <v>39</v>
      </c>
      <c r="D29" s="193" t="s">
        <v>112</v>
      </c>
      <c r="E29" s="320"/>
      <c r="F29" s="198">
        <f t="shared" si="5"/>
        <v>1.0555555555555556</v>
      </c>
      <c r="G29" s="192" t="s">
        <v>221</v>
      </c>
      <c r="H29" s="192" t="s">
        <v>39</v>
      </c>
      <c r="I29" s="330">
        <v>17697</v>
      </c>
      <c r="J29" s="322">
        <v>5.41</v>
      </c>
      <c r="K29" s="322">
        <v>18</v>
      </c>
      <c r="L29" s="323">
        <f t="shared" si="6"/>
        <v>95740.77</v>
      </c>
      <c r="M29" s="286">
        <v>19</v>
      </c>
      <c r="N29" s="286"/>
      <c r="O29" s="286"/>
      <c r="P29" s="322">
        <v>19</v>
      </c>
      <c r="Q29" s="323">
        <f t="shared" si="7"/>
        <v>101059.70166666668</v>
      </c>
      <c r="R29" s="323">
        <f t="shared" si="8"/>
        <v>0</v>
      </c>
      <c r="S29" s="323">
        <f t="shared" si="9"/>
        <v>0</v>
      </c>
      <c r="T29" s="323">
        <f t="shared" si="10"/>
        <v>25264.925416666669</v>
      </c>
      <c r="U29" s="324"/>
      <c r="V29" s="326">
        <f>(Q29+R29+S29)*0.3</f>
        <v>30317.910500000002</v>
      </c>
      <c r="W29" s="330">
        <v>18</v>
      </c>
      <c r="X29" s="330"/>
      <c r="Y29" s="330"/>
      <c r="Z29" s="330"/>
      <c r="AA29" s="330"/>
      <c r="AB29" s="330"/>
      <c r="AC29" s="326">
        <f t="shared" si="15"/>
        <v>1769.6999999999998</v>
      </c>
      <c r="AD29" s="330"/>
      <c r="AE29" s="326">
        <f t="shared" si="1"/>
        <v>0</v>
      </c>
      <c r="AF29" s="330"/>
      <c r="AG29" s="326">
        <f t="shared" si="2"/>
        <v>0</v>
      </c>
      <c r="AH29" s="330"/>
      <c r="AI29" s="330">
        <v>2212</v>
      </c>
      <c r="AJ29" s="330"/>
      <c r="AK29" s="330"/>
      <c r="AL29" s="330"/>
      <c r="AM29" s="330"/>
      <c r="AN29" s="326">
        <f t="shared" si="3"/>
        <v>2212</v>
      </c>
      <c r="AO29" s="324">
        <f t="shared" si="11"/>
        <v>12632.462708333334</v>
      </c>
      <c r="AP29" s="330"/>
      <c r="AQ29" s="330"/>
      <c r="AR29" s="324">
        <f t="shared" si="12"/>
        <v>175468.7002916667</v>
      </c>
      <c r="AS29" s="327">
        <v>0.3</v>
      </c>
      <c r="AT29" s="327">
        <v>0.35</v>
      </c>
      <c r="AU29" s="328">
        <v>0.4</v>
      </c>
      <c r="AV29" s="328"/>
      <c r="AW29" s="329">
        <f t="shared" si="13"/>
        <v>1.0555555555555556</v>
      </c>
      <c r="AX29" s="322">
        <f t="shared" si="14"/>
        <v>19</v>
      </c>
      <c r="AY29" s="326">
        <f t="shared" si="4"/>
        <v>37897.388124999998</v>
      </c>
      <c r="AZ29" s="330"/>
      <c r="BA29" s="330"/>
      <c r="BB29" s="331"/>
      <c r="BC29" s="329"/>
      <c r="BD29" s="330"/>
      <c r="BE29" s="331"/>
      <c r="BF29" s="330"/>
      <c r="BG29" s="330"/>
      <c r="BH29" s="330"/>
    </row>
    <row r="30" spans="1:60" s="185" customFormat="1" ht="10.5" customHeight="1">
      <c r="A30" s="192">
        <v>15</v>
      </c>
      <c r="B30" s="192" t="s">
        <v>219</v>
      </c>
      <c r="C30" s="192" t="s">
        <v>59</v>
      </c>
      <c r="D30" s="193" t="s">
        <v>121</v>
      </c>
      <c r="E30" s="320"/>
      <c r="F30" s="198">
        <f t="shared" si="5"/>
        <v>1</v>
      </c>
      <c r="G30" s="192" t="s">
        <v>220</v>
      </c>
      <c r="H30" s="192" t="s">
        <v>53</v>
      </c>
      <c r="I30" s="330">
        <v>17697</v>
      </c>
      <c r="J30" s="322">
        <v>3.45</v>
      </c>
      <c r="K30" s="322">
        <v>18</v>
      </c>
      <c r="L30" s="323">
        <f t="shared" si="6"/>
        <v>61054.65</v>
      </c>
      <c r="M30" s="286">
        <v>18</v>
      </c>
      <c r="N30" s="286">
        <v>0</v>
      </c>
      <c r="O30" s="286">
        <v>0</v>
      </c>
      <c r="P30" s="322">
        <v>18</v>
      </c>
      <c r="Q30" s="323">
        <f t="shared" si="7"/>
        <v>61054.65</v>
      </c>
      <c r="R30" s="323">
        <f t="shared" si="8"/>
        <v>0</v>
      </c>
      <c r="S30" s="323">
        <f t="shared" si="9"/>
        <v>0</v>
      </c>
      <c r="T30" s="323">
        <f t="shared" si="10"/>
        <v>15263.6625</v>
      </c>
      <c r="U30" s="324"/>
      <c r="V30" s="326"/>
      <c r="W30" s="330">
        <v>18</v>
      </c>
      <c r="X30" s="330"/>
      <c r="Y30" s="330"/>
      <c r="Z30" s="330"/>
      <c r="AA30" s="330"/>
      <c r="AB30" s="330"/>
      <c r="AC30" s="326">
        <f t="shared" si="15"/>
        <v>1769.6999999999998</v>
      </c>
      <c r="AD30" s="330"/>
      <c r="AE30" s="326">
        <f t="shared" si="1"/>
        <v>0</v>
      </c>
      <c r="AF30" s="330"/>
      <c r="AG30" s="326">
        <f t="shared" si="2"/>
        <v>0</v>
      </c>
      <c r="AH30" s="330"/>
      <c r="AI30" s="330">
        <v>2212</v>
      </c>
      <c r="AJ30" s="330"/>
      <c r="AK30" s="330"/>
      <c r="AL30" s="330"/>
      <c r="AM30" s="330"/>
      <c r="AN30" s="326">
        <f t="shared" si="3"/>
        <v>2212</v>
      </c>
      <c r="AO30" s="324">
        <f t="shared" si="11"/>
        <v>7631.8312500000002</v>
      </c>
      <c r="AP30" s="330"/>
      <c r="AQ30" s="330"/>
      <c r="AR30" s="324">
        <f t="shared" si="12"/>
        <v>90143.84375</v>
      </c>
      <c r="AS30" s="327">
        <v>0.3</v>
      </c>
      <c r="AT30" s="327">
        <v>0.35</v>
      </c>
      <c r="AU30" s="328">
        <v>0.4</v>
      </c>
      <c r="AV30" s="328"/>
      <c r="AW30" s="329">
        <f t="shared" si="13"/>
        <v>1</v>
      </c>
      <c r="AX30" s="322">
        <f t="shared" si="14"/>
        <v>18</v>
      </c>
      <c r="AY30" s="326">
        <f t="shared" si="4"/>
        <v>22895.493749999998</v>
      </c>
      <c r="AZ30" s="330"/>
      <c r="BA30" s="330"/>
      <c r="BB30" s="331"/>
      <c r="BC30" s="329"/>
      <c r="BD30" s="330"/>
      <c r="BE30" s="331"/>
      <c r="BF30" s="330"/>
      <c r="BG30" s="330"/>
      <c r="BH30" s="330"/>
    </row>
    <row r="31" spans="1:60" s="185" customFormat="1" ht="10.5" customHeight="1">
      <c r="A31" s="192">
        <v>16</v>
      </c>
      <c r="B31" s="192" t="s">
        <v>161</v>
      </c>
      <c r="C31" s="192" t="s">
        <v>39</v>
      </c>
      <c r="D31" s="193" t="s">
        <v>113</v>
      </c>
      <c r="E31" s="320"/>
      <c r="F31" s="198">
        <f t="shared" si="5"/>
        <v>1.0555555555555556</v>
      </c>
      <c r="G31" s="192" t="s">
        <v>222</v>
      </c>
      <c r="H31" s="192" t="s">
        <v>47</v>
      </c>
      <c r="I31" s="330">
        <v>17697</v>
      </c>
      <c r="J31" s="322">
        <v>5.2</v>
      </c>
      <c r="K31" s="322">
        <v>18</v>
      </c>
      <c r="L31" s="323">
        <f t="shared" si="6"/>
        <v>92024.400000000009</v>
      </c>
      <c r="M31" s="286">
        <v>19</v>
      </c>
      <c r="N31" s="286">
        <v>0</v>
      </c>
      <c r="O31" s="286">
        <v>0</v>
      </c>
      <c r="P31" s="322">
        <v>19</v>
      </c>
      <c r="Q31" s="323">
        <f t="shared" si="7"/>
        <v>97136.866666666669</v>
      </c>
      <c r="R31" s="323">
        <f t="shared" si="8"/>
        <v>0</v>
      </c>
      <c r="S31" s="323">
        <f t="shared" si="9"/>
        <v>0</v>
      </c>
      <c r="T31" s="323">
        <f t="shared" si="10"/>
        <v>24284.216666666667</v>
      </c>
      <c r="U31" s="324"/>
      <c r="V31" s="326"/>
      <c r="W31" s="332">
        <v>18</v>
      </c>
      <c r="X31" s="330"/>
      <c r="Y31" s="330">
        <v>0</v>
      </c>
      <c r="Z31" s="330"/>
      <c r="AA31" s="330">
        <v>0</v>
      </c>
      <c r="AB31" s="330"/>
      <c r="AC31" s="326">
        <f t="shared" si="15"/>
        <v>1769.6999999999998</v>
      </c>
      <c r="AD31" s="330"/>
      <c r="AE31" s="326">
        <f t="shared" si="1"/>
        <v>0</v>
      </c>
      <c r="AF31" s="330"/>
      <c r="AG31" s="326">
        <f t="shared" si="2"/>
        <v>0</v>
      </c>
      <c r="AH31" s="330"/>
      <c r="AI31" s="330">
        <v>2212</v>
      </c>
      <c r="AJ31" s="330"/>
      <c r="AK31" s="326"/>
      <c r="AL31" s="330"/>
      <c r="AM31" s="330"/>
      <c r="AN31" s="326">
        <f t="shared" si="3"/>
        <v>2212</v>
      </c>
      <c r="AO31" s="324">
        <f t="shared" si="11"/>
        <v>12142.108333333335</v>
      </c>
      <c r="AP31" s="330"/>
      <c r="AQ31" s="330"/>
      <c r="AR31" s="324">
        <f t="shared" si="12"/>
        <v>139756.89166666666</v>
      </c>
      <c r="AS31" s="327">
        <v>0.3</v>
      </c>
      <c r="AT31" s="327">
        <v>0.35</v>
      </c>
      <c r="AU31" s="328">
        <v>0.4</v>
      </c>
      <c r="AV31" s="328"/>
      <c r="AW31" s="329">
        <f t="shared" si="13"/>
        <v>1.0555555555555556</v>
      </c>
      <c r="AX31" s="322">
        <f t="shared" si="14"/>
        <v>19</v>
      </c>
      <c r="AY31" s="326">
        <f t="shared" si="4"/>
        <v>36426.325000000004</v>
      </c>
      <c r="AZ31" s="330"/>
      <c r="BA31" s="330"/>
      <c r="BB31" s="331"/>
      <c r="BC31" s="329"/>
      <c r="BD31" s="330"/>
      <c r="BE31" s="331"/>
      <c r="BF31" s="330"/>
      <c r="BG31" s="330"/>
      <c r="BH31" s="330"/>
    </row>
    <row r="32" spans="1:60" s="185" customFormat="1" ht="10.5" customHeight="1">
      <c r="A32" s="192">
        <v>17</v>
      </c>
      <c r="B32" s="192" t="s">
        <v>68</v>
      </c>
      <c r="C32" s="192" t="s">
        <v>39</v>
      </c>
      <c r="D32" s="193" t="s">
        <v>113</v>
      </c>
      <c r="E32" s="320"/>
      <c r="F32" s="198">
        <f t="shared" si="5"/>
        <v>1</v>
      </c>
      <c r="G32" s="192" t="s">
        <v>223</v>
      </c>
      <c r="H32" s="194" t="s">
        <v>178</v>
      </c>
      <c r="I32" s="330">
        <v>17697</v>
      </c>
      <c r="J32" s="322">
        <v>5.2</v>
      </c>
      <c r="K32" s="322">
        <v>18</v>
      </c>
      <c r="L32" s="323">
        <f t="shared" si="6"/>
        <v>92024.400000000009</v>
      </c>
      <c r="M32" s="286"/>
      <c r="N32" s="286">
        <v>18</v>
      </c>
      <c r="O32" s="286">
        <v>0</v>
      </c>
      <c r="P32" s="322">
        <v>18</v>
      </c>
      <c r="Q32" s="323">
        <f t="shared" si="7"/>
        <v>0</v>
      </c>
      <c r="R32" s="323">
        <f t="shared" si="8"/>
        <v>92024.400000000009</v>
      </c>
      <c r="S32" s="323">
        <f t="shared" si="9"/>
        <v>0</v>
      </c>
      <c r="T32" s="323">
        <f t="shared" si="10"/>
        <v>23006.100000000002</v>
      </c>
      <c r="U32" s="324">
        <v>1966</v>
      </c>
      <c r="V32" s="326">
        <f>(Q32+R32+S32)*0.7</f>
        <v>64417.08</v>
      </c>
      <c r="W32" s="332"/>
      <c r="X32" s="330"/>
      <c r="Y32" s="330">
        <v>15</v>
      </c>
      <c r="Z32" s="330"/>
      <c r="AA32" s="330"/>
      <c r="AB32" s="330"/>
      <c r="AC32" s="326">
        <f t="shared" si="15"/>
        <v>0</v>
      </c>
      <c r="AD32" s="330"/>
      <c r="AE32" s="326">
        <f t="shared" si="1"/>
        <v>1474.75</v>
      </c>
      <c r="AF32" s="330"/>
      <c r="AG32" s="326">
        <f t="shared" si="2"/>
        <v>0</v>
      </c>
      <c r="AH32" s="330"/>
      <c r="AI32" s="330"/>
      <c r="AJ32" s="330"/>
      <c r="AK32" s="326">
        <v>2655</v>
      </c>
      <c r="AL32" s="330"/>
      <c r="AM32" s="330"/>
      <c r="AN32" s="326">
        <f t="shared" si="3"/>
        <v>2655</v>
      </c>
      <c r="AO32" s="324">
        <f t="shared" si="11"/>
        <v>11503.050000000003</v>
      </c>
      <c r="AP32" s="330"/>
      <c r="AQ32" s="330">
        <v>3539</v>
      </c>
      <c r="AR32" s="324">
        <f t="shared" si="12"/>
        <v>203240.38</v>
      </c>
      <c r="AS32" s="327">
        <v>0.3</v>
      </c>
      <c r="AT32" s="327">
        <v>0.35</v>
      </c>
      <c r="AU32" s="328">
        <v>0.4</v>
      </c>
      <c r="AV32" s="328"/>
      <c r="AW32" s="329">
        <f t="shared" si="13"/>
        <v>1</v>
      </c>
      <c r="AX32" s="322">
        <f t="shared" si="14"/>
        <v>18</v>
      </c>
      <c r="AY32" s="326">
        <f t="shared" si="4"/>
        <v>34509.15</v>
      </c>
      <c r="AZ32" s="330"/>
      <c r="BA32" s="330"/>
      <c r="BB32" s="331"/>
      <c r="BC32" s="329">
        <f>(1/18)*BD32</f>
        <v>1</v>
      </c>
      <c r="BD32" s="330">
        <v>18</v>
      </c>
      <c r="BE32" s="331">
        <f>((L32*AT32)/K32)*BD32</f>
        <v>32208.54</v>
      </c>
      <c r="BF32" s="330"/>
      <c r="BG32" s="330"/>
      <c r="BH32" s="330"/>
    </row>
    <row r="33" spans="1:60" s="185" customFormat="1" ht="10.5" customHeight="1">
      <c r="A33" s="192">
        <v>18</v>
      </c>
      <c r="B33" s="192" t="s">
        <v>70</v>
      </c>
      <c r="C33" s="192" t="s">
        <v>39</v>
      </c>
      <c r="D33" s="193" t="s">
        <v>115</v>
      </c>
      <c r="E33" s="320"/>
      <c r="F33" s="198">
        <f t="shared" si="5"/>
        <v>1</v>
      </c>
      <c r="G33" s="192" t="s">
        <v>216</v>
      </c>
      <c r="H33" s="192" t="s">
        <v>48</v>
      </c>
      <c r="I33" s="330">
        <v>17697</v>
      </c>
      <c r="J33" s="322">
        <v>5.08</v>
      </c>
      <c r="K33" s="322">
        <v>18</v>
      </c>
      <c r="L33" s="323">
        <f t="shared" si="6"/>
        <v>89900.76</v>
      </c>
      <c r="M33" s="286"/>
      <c r="N33" s="286">
        <v>12</v>
      </c>
      <c r="O33" s="286">
        <v>6</v>
      </c>
      <c r="P33" s="322">
        <v>15</v>
      </c>
      <c r="Q33" s="323">
        <f t="shared" si="7"/>
        <v>0</v>
      </c>
      <c r="R33" s="323">
        <f t="shared" si="8"/>
        <v>59933.84</v>
      </c>
      <c r="S33" s="323">
        <f t="shared" si="9"/>
        <v>29966.92</v>
      </c>
      <c r="T33" s="323">
        <f t="shared" si="10"/>
        <v>22475.19</v>
      </c>
      <c r="U33" s="324">
        <v>1966</v>
      </c>
      <c r="V33" s="326"/>
      <c r="W33" s="332"/>
      <c r="X33" s="330"/>
      <c r="Y33" s="330"/>
      <c r="Z33" s="330"/>
      <c r="AA33" s="330"/>
      <c r="AB33" s="330"/>
      <c r="AC33" s="326">
        <f t="shared" si="15"/>
        <v>0</v>
      </c>
      <c r="AD33" s="330"/>
      <c r="AE33" s="326">
        <f t="shared" si="1"/>
        <v>0</v>
      </c>
      <c r="AF33" s="330"/>
      <c r="AG33" s="326">
        <f t="shared" si="2"/>
        <v>0</v>
      </c>
      <c r="AH33" s="330"/>
      <c r="AI33" s="326"/>
      <c r="AJ33" s="330"/>
      <c r="AK33" s="326"/>
      <c r="AL33" s="330"/>
      <c r="AM33" s="330"/>
      <c r="AN33" s="326">
        <f t="shared" si="3"/>
        <v>0</v>
      </c>
      <c r="AO33" s="324">
        <f t="shared" si="11"/>
        <v>11237.595000000001</v>
      </c>
      <c r="AP33" s="330"/>
      <c r="AQ33" s="330"/>
      <c r="AR33" s="324">
        <f t="shared" si="12"/>
        <v>125579.545</v>
      </c>
      <c r="AS33" s="327">
        <v>0.3</v>
      </c>
      <c r="AT33" s="327">
        <v>0.35</v>
      </c>
      <c r="AU33" s="328">
        <v>0.4</v>
      </c>
      <c r="AV33" s="328"/>
      <c r="AW33" s="329">
        <f t="shared" si="13"/>
        <v>0.83333333333333326</v>
      </c>
      <c r="AX33" s="322">
        <f t="shared" si="14"/>
        <v>15</v>
      </c>
      <c r="AY33" s="326">
        <f t="shared" si="4"/>
        <v>28093.987499999999</v>
      </c>
      <c r="AZ33" s="330"/>
      <c r="BA33" s="330"/>
      <c r="BB33" s="331"/>
      <c r="BC33" s="329"/>
      <c r="BD33" s="330"/>
      <c r="BE33" s="331">
        <f>((L33*AT33)/K33)*BD33</f>
        <v>0</v>
      </c>
      <c r="BF33" s="330"/>
      <c r="BG33" s="330"/>
      <c r="BH33" s="330"/>
    </row>
    <row r="34" spans="1:60" s="185" customFormat="1" ht="10.5" customHeight="1">
      <c r="A34" s="192">
        <v>19</v>
      </c>
      <c r="B34" s="192" t="s">
        <v>72</v>
      </c>
      <c r="C34" s="192" t="s">
        <v>39</v>
      </c>
      <c r="D34" s="193" t="s">
        <v>113</v>
      </c>
      <c r="E34" s="320"/>
      <c r="F34" s="198">
        <f t="shared" si="5"/>
        <v>1.1111111111111112</v>
      </c>
      <c r="G34" s="192" t="s">
        <v>224</v>
      </c>
      <c r="H34" s="194" t="s">
        <v>178</v>
      </c>
      <c r="I34" s="330">
        <v>17697</v>
      </c>
      <c r="J34" s="322">
        <v>5.12</v>
      </c>
      <c r="K34" s="322">
        <v>18</v>
      </c>
      <c r="L34" s="323">
        <f t="shared" si="6"/>
        <v>90608.639999999999</v>
      </c>
      <c r="M34" s="286"/>
      <c r="N34" s="286">
        <v>15</v>
      </c>
      <c r="O34" s="286">
        <v>5</v>
      </c>
      <c r="P34" s="322">
        <v>17</v>
      </c>
      <c r="Q34" s="323">
        <f t="shared" si="7"/>
        <v>0</v>
      </c>
      <c r="R34" s="323">
        <f t="shared" si="8"/>
        <v>75507.199999999997</v>
      </c>
      <c r="S34" s="323">
        <f t="shared" si="9"/>
        <v>25169.066666666666</v>
      </c>
      <c r="T34" s="323">
        <f t="shared" si="10"/>
        <v>25169.066666666666</v>
      </c>
      <c r="U34" s="324"/>
      <c r="V34" s="326"/>
      <c r="W34" s="330"/>
      <c r="X34" s="330"/>
      <c r="Y34" s="330">
        <v>13</v>
      </c>
      <c r="Z34" s="330"/>
      <c r="AA34" s="330">
        <v>5</v>
      </c>
      <c r="AB34" s="330"/>
      <c r="AC34" s="326">
        <f t="shared" si="15"/>
        <v>0</v>
      </c>
      <c r="AD34" s="330"/>
      <c r="AE34" s="326">
        <f t="shared" si="1"/>
        <v>1278.1166666666666</v>
      </c>
      <c r="AF34" s="330"/>
      <c r="AG34" s="326">
        <f t="shared" si="2"/>
        <v>491.58333333333331</v>
      </c>
      <c r="AH34" s="330"/>
      <c r="AI34" s="330"/>
      <c r="AJ34" s="330"/>
      <c r="AK34" s="330">
        <v>2655</v>
      </c>
      <c r="AL34" s="330"/>
      <c r="AM34" s="330"/>
      <c r="AN34" s="326">
        <f t="shared" si="3"/>
        <v>3146.5833333333335</v>
      </c>
      <c r="AO34" s="324">
        <f t="shared" si="11"/>
        <v>12584.533333333333</v>
      </c>
      <c r="AP34" s="330"/>
      <c r="AQ34" s="330">
        <v>3539</v>
      </c>
      <c r="AR34" s="324">
        <f t="shared" si="12"/>
        <v>149540.15</v>
      </c>
      <c r="AS34" s="327">
        <v>0.3</v>
      </c>
      <c r="AT34" s="327">
        <v>0.35</v>
      </c>
      <c r="AU34" s="328">
        <v>0.4</v>
      </c>
      <c r="AV34" s="328"/>
      <c r="AW34" s="329">
        <f t="shared" si="13"/>
        <v>0.94444444444444442</v>
      </c>
      <c r="AX34" s="322">
        <f t="shared" si="14"/>
        <v>17</v>
      </c>
      <c r="AY34" s="326">
        <f t="shared" si="4"/>
        <v>32090.559999999998</v>
      </c>
      <c r="AZ34" s="330"/>
      <c r="BA34" s="330"/>
      <c r="BB34" s="331"/>
      <c r="BC34" s="329">
        <f>(1/18)*BD34</f>
        <v>1.1111111111111112</v>
      </c>
      <c r="BD34" s="330">
        <v>20</v>
      </c>
      <c r="BE34" s="331">
        <f>((L34*AT34)/K34)*BD34</f>
        <v>35236.693333333329</v>
      </c>
      <c r="BF34" s="330"/>
      <c r="BG34" s="330"/>
      <c r="BH34" s="330"/>
    </row>
    <row r="35" spans="1:60" s="185" customFormat="1" ht="10.5" customHeight="1">
      <c r="A35" s="192">
        <v>20</v>
      </c>
      <c r="B35" s="192" t="s">
        <v>68</v>
      </c>
      <c r="C35" s="192" t="s">
        <v>39</v>
      </c>
      <c r="D35" s="193" t="s">
        <v>113</v>
      </c>
      <c r="E35" s="320"/>
      <c r="F35" s="198">
        <f t="shared" si="5"/>
        <v>1.0555555555555556</v>
      </c>
      <c r="G35" s="192" t="s">
        <v>213</v>
      </c>
      <c r="H35" s="192" t="s">
        <v>47</v>
      </c>
      <c r="I35" s="330">
        <v>17697</v>
      </c>
      <c r="J35" s="322">
        <v>4.95</v>
      </c>
      <c r="K35" s="322">
        <v>18</v>
      </c>
      <c r="L35" s="323">
        <f t="shared" si="6"/>
        <v>87600.150000000009</v>
      </c>
      <c r="M35" s="286">
        <v>0</v>
      </c>
      <c r="N35" s="286">
        <v>10</v>
      </c>
      <c r="O35" s="286">
        <v>9</v>
      </c>
      <c r="P35" s="322">
        <v>15</v>
      </c>
      <c r="Q35" s="323">
        <f t="shared" si="7"/>
        <v>0</v>
      </c>
      <c r="R35" s="323">
        <f t="shared" si="8"/>
        <v>48666.75</v>
      </c>
      <c r="S35" s="323">
        <f t="shared" si="9"/>
        <v>43800.075000000004</v>
      </c>
      <c r="T35" s="323">
        <f t="shared" si="10"/>
        <v>23116.706250000003</v>
      </c>
      <c r="U35" s="324"/>
      <c r="V35" s="326">
        <f>(Q35+R35+S35)*0.3</f>
        <v>27740.047500000004</v>
      </c>
      <c r="W35" s="330"/>
      <c r="X35" s="330"/>
      <c r="Y35" s="330">
        <v>15</v>
      </c>
      <c r="Z35" s="330"/>
      <c r="AA35" s="330"/>
      <c r="AB35" s="330"/>
      <c r="AC35" s="326">
        <f t="shared" si="15"/>
        <v>0</v>
      </c>
      <c r="AD35" s="330"/>
      <c r="AE35" s="326">
        <f t="shared" si="1"/>
        <v>1474.75</v>
      </c>
      <c r="AF35" s="330"/>
      <c r="AG35" s="326">
        <f t="shared" si="2"/>
        <v>0</v>
      </c>
      <c r="AH35" s="330"/>
      <c r="AI35" s="330"/>
      <c r="AJ35" s="330"/>
      <c r="AK35" s="330">
        <v>2655</v>
      </c>
      <c r="AL35" s="330"/>
      <c r="AM35" s="330"/>
      <c r="AN35" s="326">
        <f t="shared" si="3"/>
        <v>2655</v>
      </c>
      <c r="AO35" s="324">
        <f t="shared" si="11"/>
        <v>11558.353125000001</v>
      </c>
      <c r="AP35" s="330"/>
      <c r="AQ35" s="330"/>
      <c r="AR35" s="324">
        <f t="shared" si="12"/>
        <v>161666.68187500001</v>
      </c>
      <c r="AS35" s="327">
        <v>0.3</v>
      </c>
      <c r="AT35" s="327">
        <v>0.35</v>
      </c>
      <c r="AU35" s="328">
        <v>0.4</v>
      </c>
      <c r="AV35" s="328"/>
      <c r="AW35" s="329">
        <f t="shared" si="13"/>
        <v>0.83333333333333326</v>
      </c>
      <c r="AX35" s="322">
        <f t="shared" si="14"/>
        <v>15</v>
      </c>
      <c r="AY35" s="326">
        <f t="shared" si="4"/>
        <v>27375.046875000004</v>
      </c>
      <c r="AZ35" s="330"/>
      <c r="BA35" s="330"/>
      <c r="BB35" s="331"/>
      <c r="BC35" s="330"/>
      <c r="BD35" s="330"/>
      <c r="BE35" s="331"/>
      <c r="BF35" s="330"/>
      <c r="BG35" s="330"/>
      <c r="BH35" s="330"/>
    </row>
    <row r="36" spans="1:60" s="185" customFormat="1" ht="10.5" customHeight="1">
      <c r="A36" s="192">
        <v>21</v>
      </c>
      <c r="B36" s="192" t="s">
        <v>72</v>
      </c>
      <c r="C36" s="192" t="s">
        <v>39</v>
      </c>
      <c r="D36" s="193" t="s">
        <v>115</v>
      </c>
      <c r="E36" s="320"/>
      <c r="F36" s="198">
        <f t="shared" si="5"/>
        <v>0.5</v>
      </c>
      <c r="G36" s="192" t="s">
        <v>225</v>
      </c>
      <c r="H36" s="194" t="s">
        <v>205</v>
      </c>
      <c r="I36" s="330">
        <v>17697</v>
      </c>
      <c r="J36" s="322">
        <v>4.99</v>
      </c>
      <c r="K36" s="322">
        <v>18</v>
      </c>
      <c r="L36" s="323">
        <f t="shared" si="6"/>
        <v>88308.03</v>
      </c>
      <c r="M36" s="286">
        <v>8</v>
      </c>
      <c r="N36" s="286">
        <v>1</v>
      </c>
      <c r="O36" s="286">
        <v>0</v>
      </c>
      <c r="P36" s="322">
        <v>9</v>
      </c>
      <c r="Q36" s="323">
        <f t="shared" si="7"/>
        <v>39248.013333333336</v>
      </c>
      <c r="R36" s="323">
        <f t="shared" si="8"/>
        <v>4906.001666666667</v>
      </c>
      <c r="S36" s="323">
        <f t="shared" si="9"/>
        <v>0</v>
      </c>
      <c r="T36" s="323">
        <f t="shared" si="10"/>
        <v>11038.50375</v>
      </c>
      <c r="U36" s="324"/>
      <c r="V36" s="326"/>
      <c r="W36" s="332">
        <v>8</v>
      </c>
      <c r="X36" s="330"/>
      <c r="Y36" s="330">
        <v>1</v>
      </c>
      <c r="Z36" s="330"/>
      <c r="AA36" s="330"/>
      <c r="AB36" s="330"/>
      <c r="AC36" s="326">
        <f t="shared" si="15"/>
        <v>786.5333333333333</v>
      </c>
      <c r="AD36" s="330"/>
      <c r="AE36" s="326">
        <f t="shared" si="1"/>
        <v>98.316666666666663</v>
      </c>
      <c r="AF36" s="330"/>
      <c r="AG36" s="326">
        <f t="shared" si="2"/>
        <v>0</v>
      </c>
      <c r="AH36" s="330"/>
      <c r="AI36" s="326"/>
      <c r="AJ36" s="330"/>
      <c r="AK36" s="326"/>
      <c r="AL36" s="330"/>
      <c r="AM36" s="330"/>
      <c r="AN36" s="326">
        <f t="shared" si="3"/>
        <v>0</v>
      </c>
      <c r="AO36" s="324">
        <f t="shared" si="11"/>
        <v>5519.2518750000008</v>
      </c>
      <c r="AP36" s="330"/>
      <c r="AQ36" s="330"/>
      <c r="AR36" s="324">
        <f t="shared" si="12"/>
        <v>61596.620625000003</v>
      </c>
      <c r="AS36" s="327">
        <v>0.3</v>
      </c>
      <c r="AT36" s="327">
        <v>0.35</v>
      </c>
      <c r="AU36" s="328">
        <v>0.4</v>
      </c>
      <c r="AV36" s="328"/>
      <c r="AW36" s="329">
        <f t="shared" si="13"/>
        <v>0.5</v>
      </c>
      <c r="AX36" s="322">
        <f t="shared" si="14"/>
        <v>9</v>
      </c>
      <c r="AY36" s="326">
        <f t="shared" si="4"/>
        <v>16557.755625000002</v>
      </c>
      <c r="AZ36" s="329">
        <f t="shared" ref="AZ36:AZ38" si="16">(1/18)*BA36</f>
        <v>0.5</v>
      </c>
      <c r="BA36" s="330">
        <v>9</v>
      </c>
      <c r="BB36" s="331">
        <f>((L36*AS36)/K36)*BA36</f>
        <v>13246.2045</v>
      </c>
      <c r="BC36" s="330"/>
      <c r="BD36" s="330"/>
      <c r="BE36" s="331"/>
      <c r="BF36" s="330"/>
      <c r="BG36" s="330"/>
      <c r="BH36" s="330"/>
    </row>
    <row r="37" spans="1:60" s="185" customFormat="1" ht="10.5" customHeight="1">
      <c r="A37" s="192">
        <v>22</v>
      </c>
      <c r="B37" s="192" t="s">
        <v>171</v>
      </c>
      <c r="C37" s="192" t="s">
        <v>59</v>
      </c>
      <c r="D37" s="193" t="s">
        <v>121</v>
      </c>
      <c r="E37" s="333"/>
      <c r="F37" s="198">
        <f t="shared" si="5"/>
        <v>0.3888888888888889</v>
      </c>
      <c r="G37" s="192" t="s">
        <v>215</v>
      </c>
      <c r="H37" s="194" t="s">
        <v>205</v>
      </c>
      <c r="I37" s="330">
        <v>17697</v>
      </c>
      <c r="J37" s="322">
        <v>3.73</v>
      </c>
      <c r="K37" s="322">
        <v>18</v>
      </c>
      <c r="L37" s="323">
        <f t="shared" si="6"/>
        <v>66009.81</v>
      </c>
      <c r="M37" s="286"/>
      <c r="N37" s="286">
        <v>3</v>
      </c>
      <c r="O37" s="286">
        <v>4</v>
      </c>
      <c r="P37" s="322">
        <v>5</v>
      </c>
      <c r="Q37" s="323">
        <f t="shared" si="7"/>
        <v>0</v>
      </c>
      <c r="R37" s="323">
        <f t="shared" si="8"/>
        <v>11001.635</v>
      </c>
      <c r="S37" s="323">
        <f t="shared" si="9"/>
        <v>14668.846666666666</v>
      </c>
      <c r="T37" s="323">
        <f t="shared" si="10"/>
        <v>6417.6204166666666</v>
      </c>
      <c r="U37" s="324"/>
      <c r="V37" s="326"/>
      <c r="W37" s="332"/>
      <c r="X37" s="330"/>
      <c r="Y37" s="330"/>
      <c r="Z37" s="330"/>
      <c r="AA37" s="330"/>
      <c r="AB37" s="330"/>
      <c r="AC37" s="326">
        <f t="shared" si="15"/>
        <v>0</v>
      </c>
      <c r="AD37" s="330"/>
      <c r="AE37" s="326">
        <f t="shared" si="1"/>
        <v>0</v>
      </c>
      <c r="AF37" s="330"/>
      <c r="AG37" s="326">
        <f t="shared" si="2"/>
        <v>0</v>
      </c>
      <c r="AH37" s="330"/>
      <c r="AI37" s="330"/>
      <c r="AJ37" s="330"/>
      <c r="AK37" s="326"/>
      <c r="AL37" s="330"/>
      <c r="AM37" s="330"/>
      <c r="AN37" s="326">
        <f t="shared" si="3"/>
        <v>0</v>
      </c>
      <c r="AO37" s="324">
        <f t="shared" si="11"/>
        <v>3208.8102083333333</v>
      </c>
      <c r="AP37" s="330"/>
      <c r="AQ37" s="330"/>
      <c r="AR37" s="324">
        <f t="shared" si="12"/>
        <v>35296.912291666667</v>
      </c>
      <c r="AS37" s="327">
        <v>0.3</v>
      </c>
      <c r="AT37" s="327">
        <v>0.35</v>
      </c>
      <c r="AU37" s="328">
        <v>0.4</v>
      </c>
      <c r="AV37" s="328"/>
      <c r="AW37" s="329">
        <f t="shared" si="13"/>
        <v>0.27777777777777779</v>
      </c>
      <c r="AX37" s="322">
        <f t="shared" si="14"/>
        <v>5</v>
      </c>
      <c r="AY37" s="326">
        <f t="shared" si="4"/>
        <v>6876.0218750000004</v>
      </c>
      <c r="AZ37" s="329">
        <f t="shared" si="16"/>
        <v>0.16666666666666666</v>
      </c>
      <c r="BA37" s="330">
        <v>3</v>
      </c>
      <c r="BB37" s="331">
        <f>((L37*AS37)/K37)*BA37</f>
        <v>3300.4904999999999</v>
      </c>
      <c r="BC37" s="330"/>
      <c r="BD37" s="330"/>
      <c r="BE37" s="330"/>
      <c r="BF37" s="330"/>
      <c r="BG37" s="330"/>
      <c r="BH37" s="330"/>
    </row>
    <row r="38" spans="1:60" s="185" customFormat="1" ht="10.5" customHeight="1">
      <c r="A38" s="192">
        <v>23</v>
      </c>
      <c r="B38" s="192" t="s">
        <v>72</v>
      </c>
      <c r="C38" s="192" t="s">
        <v>39</v>
      </c>
      <c r="D38" s="193" t="s">
        <v>237</v>
      </c>
      <c r="E38" s="320"/>
      <c r="F38" s="198">
        <f t="shared" si="5"/>
        <v>0.27777777777777779</v>
      </c>
      <c r="G38" s="192" t="s">
        <v>291</v>
      </c>
      <c r="H38" s="194" t="s">
        <v>205</v>
      </c>
      <c r="I38" s="330">
        <v>17697</v>
      </c>
      <c r="J38" s="322">
        <v>5.08</v>
      </c>
      <c r="K38" s="322">
        <v>18</v>
      </c>
      <c r="L38" s="323">
        <f t="shared" si="6"/>
        <v>89900.76</v>
      </c>
      <c r="M38" s="286"/>
      <c r="N38" s="286">
        <v>0</v>
      </c>
      <c r="O38" s="286">
        <v>5</v>
      </c>
      <c r="P38" s="322">
        <v>2</v>
      </c>
      <c r="Q38" s="323">
        <f t="shared" si="7"/>
        <v>0</v>
      </c>
      <c r="R38" s="323">
        <f t="shared" si="8"/>
        <v>0</v>
      </c>
      <c r="S38" s="323">
        <f t="shared" si="9"/>
        <v>24972.433333333334</v>
      </c>
      <c r="T38" s="323">
        <f t="shared" si="10"/>
        <v>6243.1083333333336</v>
      </c>
      <c r="U38" s="324"/>
      <c r="V38" s="326"/>
      <c r="W38" s="332"/>
      <c r="X38" s="330"/>
      <c r="Y38" s="330"/>
      <c r="Z38" s="330"/>
      <c r="AA38" s="330">
        <v>5</v>
      </c>
      <c r="AB38" s="330"/>
      <c r="AC38" s="326">
        <f t="shared" si="15"/>
        <v>0</v>
      </c>
      <c r="AD38" s="330"/>
      <c r="AE38" s="326">
        <f t="shared" si="1"/>
        <v>0</v>
      </c>
      <c r="AF38" s="330"/>
      <c r="AG38" s="326">
        <f t="shared" si="2"/>
        <v>491.58333333333331</v>
      </c>
      <c r="AH38" s="330"/>
      <c r="AI38" s="330"/>
      <c r="AJ38" s="330"/>
      <c r="AK38" s="326"/>
      <c r="AL38" s="330"/>
      <c r="AM38" s="330"/>
      <c r="AN38" s="326">
        <f t="shared" si="3"/>
        <v>491.58333333333331</v>
      </c>
      <c r="AO38" s="324">
        <f t="shared" si="11"/>
        <v>3121.5541666666668</v>
      </c>
      <c r="AP38" s="330"/>
      <c r="AQ38" s="330"/>
      <c r="AR38" s="324">
        <f t="shared" si="12"/>
        <v>35320.262499999997</v>
      </c>
      <c r="AS38" s="327">
        <v>0.3</v>
      </c>
      <c r="AT38" s="327">
        <v>0.35</v>
      </c>
      <c r="AU38" s="328">
        <v>0.4</v>
      </c>
      <c r="AV38" s="328"/>
      <c r="AW38" s="329">
        <f t="shared" si="13"/>
        <v>0.1111111111111111</v>
      </c>
      <c r="AX38" s="322">
        <f t="shared" si="14"/>
        <v>2</v>
      </c>
      <c r="AY38" s="326">
        <f t="shared" si="4"/>
        <v>3745.8649999999998</v>
      </c>
      <c r="AZ38" s="329">
        <f t="shared" si="16"/>
        <v>0.27777777777777779</v>
      </c>
      <c r="BA38" s="330">
        <v>5</v>
      </c>
      <c r="BB38" s="331">
        <f>((L38*AS38)/K38)*BA38</f>
        <v>7491.73</v>
      </c>
      <c r="BC38" s="330"/>
      <c r="BD38" s="330"/>
      <c r="BE38" s="330"/>
      <c r="BF38" s="330"/>
      <c r="BG38" s="330"/>
      <c r="BH38" s="330"/>
    </row>
    <row r="39" spans="1:60" s="185" customFormat="1" ht="10.5" customHeight="1">
      <c r="A39" s="192"/>
      <c r="B39" s="192" t="s">
        <v>305</v>
      </c>
      <c r="C39" s="192" t="s">
        <v>39</v>
      </c>
      <c r="D39" s="193" t="s">
        <v>237</v>
      </c>
      <c r="E39" s="320"/>
      <c r="F39" s="198">
        <v>0.11</v>
      </c>
      <c r="G39" s="192" t="s">
        <v>306</v>
      </c>
      <c r="H39" s="194"/>
      <c r="I39" s="330">
        <v>17697</v>
      </c>
      <c r="J39" s="322">
        <v>5.08</v>
      </c>
      <c r="K39" s="322">
        <v>18</v>
      </c>
      <c r="L39" s="323">
        <f t="shared" si="6"/>
        <v>89900.76</v>
      </c>
      <c r="M39" s="286"/>
      <c r="N39" s="286"/>
      <c r="O39" s="286">
        <v>2</v>
      </c>
      <c r="P39" s="322">
        <v>1</v>
      </c>
      <c r="Q39" s="323">
        <f t="shared" si="7"/>
        <v>0</v>
      </c>
      <c r="R39" s="323">
        <f t="shared" si="8"/>
        <v>0</v>
      </c>
      <c r="S39" s="323">
        <f t="shared" si="9"/>
        <v>9988.9733333333334</v>
      </c>
      <c r="T39" s="323">
        <f t="shared" si="10"/>
        <v>2497.2433333333333</v>
      </c>
      <c r="U39" s="324"/>
      <c r="V39" s="326"/>
      <c r="W39" s="332"/>
      <c r="X39" s="330"/>
      <c r="Y39" s="330"/>
      <c r="Z39" s="330"/>
      <c r="AA39" s="330">
        <v>2</v>
      </c>
      <c r="AB39" s="330"/>
      <c r="AC39" s="326">
        <f t="shared" si="15"/>
        <v>0</v>
      </c>
      <c r="AD39" s="330"/>
      <c r="AE39" s="326">
        <f t="shared" si="1"/>
        <v>0</v>
      </c>
      <c r="AF39" s="330"/>
      <c r="AG39" s="326">
        <f t="shared" si="2"/>
        <v>196.63333333333333</v>
      </c>
      <c r="AH39" s="330"/>
      <c r="AI39" s="330"/>
      <c r="AJ39" s="330"/>
      <c r="AK39" s="326"/>
      <c r="AL39" s="330"/>
      <c r="AM39" s="330"/>
      <c r="AN39" s="326">
        <f t="shared" si="3"/>
        <v>196.63333333333333</v>
      </c>
      <c r="AO39" s="324">
        <f t="shared" si="11"/>
        <v>1248.6216666666669</v>
      </c>
      <c r="AP39" s="330"/>
      <c r="AQ39" s="330"/>
      <c r="AR39" s="324">
        <f t="shared" si="12"/>
        <v>14128.105</v>
      </c>
      <c r="AS39" s="327">
        <v>0.3</v>
      </c>
      <c r="AT39" s="327">
        <v>0.35</v>
      </c>
      <c r="AU39" s="328">
        <v>0.4</v>
      </c>
      <c r="AV39" s="328"/>
      <c r="AW39" s="329" t="s">
        <v>312</v>
      </c>
      <c r="AX39" s="322">
        <f t="shared" si="14"/>
        <v>1</v>
      </c>
      <c r="AY39" s="326">
        <f t="shared" si="4"/>
        <v>1872.9324999999999</v>
      </c>
      <c r="AZ39" s="329"/>
      <c r="BA39" s="330"/>
      <c r="BB39" s="331"/>
      <c r="BC39" s="330"/>
      <c r="BD39" s="330"/>
      <c r="BE39" s="330"/>
      <c r="BF39" s="330"/>
      <c r="BG39" s="330"/>
      <c r="BH39" s="330"/>
    </row>
    <row r="40" spans="1:60" s="185" customFormat="1" ht="10.5" customHeight="1">
      <c r="A40" s="192">
        <v>24</v>
      </c>
      <c r="B40" s="192" t="s">
        <v>236</v>
      </c>
      <c r="C40" s="192" t="s">
        <v>39</v>
      </c>
      <c r="D40" s="193" t="s">
        <v>237</v>
      </c>
      <c r="E40" s="320"/>
      <c r="F40" s="198">
        <f t="shared" si="5"/>
        <v>0.77777777777777779</v>
      </c>
      <c r="G40" s="192" t="s">
        <v>292</v>
      </c>
      <c r="H40" s="194" t="s">
        <v>205</v>
      </c>
      <c r="I40" s="330">
        <v>17697</v>
      </c>
      <c r="J40" s="322">
        <v>4.59</v>
      </c>
      <c r="K40" s="322">
        <v>18</v>
      </c>
      <c r="L40" s="323">
        <f t="shared" si="6"/>
        <v>81229.23</v>
      </c>
      <c r="M40" s="286">
        <v>0</v>
      </c>
      <c r="N40" s="286">
        <v>0</v>
      </c>
      <c r="O40" s="286">
        <v>14</v>
      </c>
      <c r="P40" s="322">
        <v>8</v>
      </c>
      <c r="Q40" s="323">
        <f t="shared" si="7"/>
        <v>0</v>
      </c>
      <c r="R40" s="323">
        <f t="shared" si="8"/>
        <v>0</v>
      </c>
      <c r="S40" s="323">
        <f t="shared" si="9"/>
        <v>63178.289999999994</v>
      </c>
      <c r="T40" s="323">
        <f t="shared" si="10"/>
        <v>15794.572499999998</v>
      </c>
      <c r="U40" s="324"/>
      <c r="V40" s="330"/>
      <c r="W40" s="330"/>
      <c r="X40" s="330"/>
      <c r="Y40" s="330"/>
      <c r="Z40" s="330"/>
      <c r="AA40" s="330">
        <v>2</v>
      </c>
      <c r="AB40" s="330"/>
      <c r="AC40" s="326">
        <f t="shared" si="15"/>
        <v>0</v>
      </c>
      <c r="AD40" s="330"/>
      <c r="AE40" s="326">
        <f t="shared" si="1"/>
        <v>0</v>
      </c>
      <c r="AF40" s="330"/>
      <c r="AG40" s="326">
        <f t="shared" si="2"/>
        <v>196.63333333333333</v>
      </c>
      <c r="AH40" s="330"/>
      <c r="AI40" s="330"/>
      <c r="AJ40" s="330"/>
      <c r="AK40" s="326"/>
      <c r="AL40" s="326"/>
      <c r="AM40" s="326">
        <v>2655</v>
      </c>
      <c r="AN40" s="326">
        <f t="shared" si="3"/>
        <v>2851.6333333333332</v>
      </c>
      <c r="AO40" s="324">
        <f t="shared" si="11"/>
        <v>7897.2862499999992</v>
      </c>
      <c r="AP40" s="330"/>
      <c r="AQ40" s="330"/>
      <c r="AR40" s="324">
        <f t="shared" si="12"/>
        <v>92573.415416666656</v>
      </c>
      <c r="AS40" s="327">
        <v>0.3</v>
      </c>
      <c r="AT40" s="327">
        <v>0.35</v>
      </c>
      <c r="AU40" s="328">
        <v>0.4</v>
      </c>
      <c r="AV40" s="328"/>
      <c r="AW40" s="329">
        <f t="shared" si="13"/>
        <v>0.44444444444444442</v>
      </c>
      <c r="AX40" s="322">
        <f t="shared" si="14"/>
        <v>8</v>
      </c>
      <c r="AY40" s="326">
        <f t="shared" si="4"/>
        <v>13538.204999999998</v>
      </c>
      <c r="AZ40" s="329">
        <f>(1/18)*BA40</f>
        <v>0.77777777777777768</v>
      </c>
      <c r="BA40" s="330">
        <v>14</v>
      </c>
      <c r="BB40" s="331">
        <f>((L40*AS40)/K40)*BA40</f>
        <v>18953.486999999997</v>
      </c>
      <c r="BC40" s="330"/>
      <c r="BD40" s="330"/>
      <c r="BE40" s="330"/>
      <c r="BF40" s="330"/>
      <c r="BG40" s="330"/>
      <c r="BH40" s="330"/>
    </row>
    <row r="41" spans="1:60" s="185" customFormat="1" ht="10.5" customHeight="1">
      <c r="A41" s="192">
        <v>25</v>
      </c>
      <c r="B41" s="192" t="s">
        <v>171</v>
      </c>
      <c r="C41" s="192" t="s">
        <v>39</v>
      </c>
      <c r="D41" s="193" t="s">
        <v>235</v>
      </c>
      <c r="E41" s="320"/>
      <c r="F41" s="198">
        <f t="shared" si="5"/>
        <v>0.44444444444444442</v>
      </c>
      <c r="G41" s="192" t="s">
        <v>293</v>
      </c>
      <c r="H41" s="194" t="s">
        <v>51</v>
      </c>
      <c r="I41" s="330">
        <v>17697</v>
      </c>
      <c r="J41" s="322">
        <v>4.1399999999999997</v>
      </c>
      <c r="K41" s="322">
        <v>18</v>
      </c>
      <c r="L41" s="323">
        <f t="shared" si="6"/>
        <v>73265.579999999987</v>
      </c>
      <c r="M41" s="286"/>
      <c r="N41" s="286">
        <v>0</v>
      </c>
      <c r="O41" s="286">
        <v>8</v>
      </c>
      <c r="P41" s="322">
        <v>8</v>
      </c>
      <c r="Q41" s="323">
        <f t="shared" si="7"/>
        <v>0</v>
      </c>
      <c r="R41" s="323">
        <f t="shared" si="8"/>
        <v>0</v>
      </c>
      <c r="S41" s="323">
        <f t="shared" si="9"/>
        <v>32562.479999999996</v>
      </c>
      <c r="T41" s="323">
        <f t="shared" si="10"/>
        <v>8140.619999999999</v>
      </c>
      <c r="U41" s="324"/>
      <c r="V41" s="330"/>
      <c r="W41" s="330"/>
      <c r="X41" s="330"/>
      <c r="Y41" s="330"/>
      <c r="Z41" s="330"/>
      <c r="AA41" s="330"/>
      <c r="AB41" s="330"/>
      <c r="AC41" s="326">
        <f t="shared" si="15"/>
        <v>0</v>
      </c>
      <c r="AD41" s="330"/>
      <c r="AE41" s="326">
        <f t="shared" si="1"/>
        <v>0</v>
      </c>
      <c r="AF41" s="330"/>
      <c r="AG41" s="326">
        <f t="shared" ref="AG41:AG45" si="17">I41*20%/K41*AA41*50%</f>
        <v>0</v>
      </c>
      <c r="AH41" s="330"/>
      <c r="AI41" s="330"/>
      <c r="AJ41" s="330"/>
      <c r="AK41" s="326"/>
      <c r="AL41" s="330"/>
      <c r="AM41" s="330"/>
      <c r="AN41" s="326">
        <f t="shared" si="3"/>
        <v>0</v>
      </c>
      <c r="AO41" s="324">
        <f t="shared" si="11"/>
        <v>4070.3099999999995</v>
      </c>
      <c r="AP41" s="330"/>
      <c r="AQ41" s="330"/>
      <c r="AR41" s="324">
        <f t="shared" si="12"/>
        <v>44773.409999999989</v>
      </c>
      <c r="AS41" s="327">
        <v>0.3</v>
      </c>
      <c r="AT41" s="327">
        <v>0.35</v>
      </c>
      <c r="AU41" s="328">
        <v>0.4</v>
      </c>
      <c r="AV41" s="328"/>
      <c r="AW41" s="329">
        <f t="shared" si="13"/>
        <v>0.44444444444444442</v>
      </c>
      <c r="AX41" s="322">
        <f t="shared" si="14"/>
        <v>8</v>
      </c>
      <c r="AY41" s="326">
        <f t="shared" si="4"/>
        <v>12210.929999999997</v>
      </c>
      <c r="AZ41" s="330"/>
      <c r="BA41" s="330"/>
      <c r="BB41" s="331"/>
      <c r="BC41" s="330"/>
      <c r="BD41" s="330"/>
      <c r="BE41" s="330"/>
      <c r="BF41" s="330"/>
      <c r="BG41" s="330"/>
      <c r="BH41" s="330"/>
    </row>
    <row r="42" spans="1:60" s="185" customFormat="1" ht="10.5" customHeight="1">
      <c r="A42" s="192">
        <v>26</v>
      </c>
      <c r="B42" s="192" t="s">
        <v>239</v>
      </c>
      <c r="C42" s="192" t="s">
        <v>39</v>
      </c>
      <c r="D42" s="193" t="s">
        <v>238</v>
      </c>
      <c r="E42" s="333"/>
      <c r="F42" s="198">
        <f t="shared" si="5"/>
        <v>0.55555555555555558</v>
      </c>
      <c r="G42" s="192" t="s">
        <v>294</v>
      </c>
      <c r="H42" s="194" t="s">
        <v>47</v>
      </c>
      <c r="I42" s="330">
        <v>17697</v>
      </c>
      <c r="J42" s="322">
        <v>5.12</v>
      </c>
      <c r="K42" s="322">
        <v>18</v>
      </c>
      <c r="L42" s="323">
        <f t="shared" si="6"/>
        <v>90608.639999999999</v>
      </c>
      <c r="M42" s="286"/>
      <c r="N42" s="286">
        <v>0</v>
      </c>
      <c r="O42" s="286">
        <v>10</v>
      </c>
      <c r="P42" s="322">
        <v>5</v>
      </c>
      <c r="Q42" s="323">
        <f t="shared" si="7"/>
        <v>0</v>
      </c>
      <c r="R42" s="323">
        <f t="shared" si="8"/>
        <v>0</v>
      </c>
      <c r="S42" s="323">
        <f t="shared" si="9"/>
        <v>50338.133333333331</v>
      </c>
      <c r="T42" s="323">
        <f t="shared" si="10"/>
        <v>12584.533333333333</v>
      </c>
      <c r="U42" s="326"/>
      <c r="W42" s="330"/>
      <c r="X42" s="330"/>
      <c r="Y42" s="330"/>
      <c r="Z42" s="330"/>
      <c r="AA42" s="330"/>
      <c r="AB42" s="330"/>
      <c r="AC42" s="326">
        <f t="shared" si="15"/>
        <v>0</v>
      </c>
      <c r="AD42" s="330"/>
      <c r="AE42" s="326">
        <f t="shared" si="1"/>
        <v>0</v>
      </c>
      <c r="AF42" s="330"/>
      <c r="AG42" s="326">
        <f t="shared" si="17"/>
        <v>0</v>
      </c>
      <c r="AH42" s="330"/>
      <c r="AI42" s="330"/>
      <c r="AJ42" s="330"/>
      <c r="AK42" s="330"/>
      <c r="AL42" s="330"/>
      <c r="AM42" s="330"/>
      <c r="AN42" s="326">
        <f t="shared" si="3"/>
        <v>0</v>
      </c>
      <c r="AO42" s="324">
        <f t="shared" si="11"/>
        <v>6292.2666666666664</v>
      </c>
      <c r="AP42" s="330"/>
      <c r="AQ42" s="330"/>
      <c r="AR42" s="324">
        <f t="shared" si="12"/>
        <v>69214.933333333334</v>
      </c>
      <c r="AS42" s="327">
        <v>0.3</v>
      </c>
      <c r="AT42" s="327">
        <v>0.35</v>
      </c>
      <c r="AU42" s="328">
        <v>0.4</v>
      </c>
      <c r="AV42" s="328"/>
      <c r="AW42" s="329">
        <f t="shared" si="13"/>
        <v>0.27777777777777779</v>
      </c>
      <c r="AX42" s="322">
        <f t="shared" si="14"/>
        <v>5</v>
      </c>
      <c r="AY42" s="326">
        <f t="shared" si="4"/>
        <v>9438.4</v>
      </c>
      <c r="AZ42" s="330"/>
      <c r="BA42" s="330"/>
      <c r="BB42" s="331"/>
      <c r="BC42" s="330"/>
      <c r="BD42" s="330"/>
      <c r="BE42" s="330"/>
      <c r="BF42" s="330"/>
      <c r="BG42" s="330"/>
      <c r="BH42" s="330"/>
    </row>
    <row r="43" spans="1:60" s="185" customFormat="1" ht="10.5" customHeight="1">
      <c r="A43" s="192">
        <v>27</v>
      </c>
      <c r="B43" s="192" t="s">
        <v>14</v>
      </c>
      <c r="C43" s="192" t="s">
        <v>240</v>
      </c>
      <c r="D43" s="193" t="s">
        <v>116</v>
      </c>
      <c r="E43" s="333"/>
      <c r="F43" s="198">
        <f t="shared" si="5"/>
        <v>0.27777777777777779</v>
      </c>
      <c r="G43" s="192" t="s">
        <v>295</v>
      </c>
      <c r="H43" s="194" t="s">
        <v>48</v>
      </c>
      <c r="I43" s="330">
        <v>17697</v>
      </c>
      <c r="J43" s="322">
        <v>4.29</v>
      </c>
      <c r="K43" s="322">
        <v>18</v>
      </c>
      <c r="L43" s="323">
        <f t="shared" si="6"/>
        <v>75920.13</v>
      </c>
      <c r="M43" s="286"/>
      <c r="N43" s="286">
        <v>0</v>
      </c>
      <c r="O43" s="286">
        <v>5</v>
      </c>
      <c r="P43" s="322">
        <v>5</v>
      </c>
      <c r="Q43" s="323">
        <f t="shared" si="7"/>
        <v>0</v>
      </c>
      <c r="R43" s="323">
        <f t="shared" si="8"/>
        <v>0</v>
      </c>
      <c r="S43" s="323">
        <f t="shared" si="9"/>
        <v>21088.924999999999</v>
      </c>
      <c r="T43" s="323">
        <f t="shared" si="10"/>
        <v>5272.2312499999998</v>
      </c>
      <c r="U43" s="324"/>
      <c r="V43" s="326"/>
      <c r="W43" s="330"/>
      <c r="X43" s="330"/>
      <c r="Y43" s="330">
        <v>2</v>
      </c>
      <c r="Z43" s="330"/>
      <c r="AA43" s="330">
        <v>6</v>
      </c>
      <c r="AB43" s="330"/>
      <c r="AC43" s="326">
        <f t="shared" si="15"/>
        <v>0</v>
      </c>
      <c r="AD43" s="330"/>
      <c r="AE43" s="326">
        <f t="shared" si="1"/>
        <v>196.63333333333333</v>
      </c>
      <c r="AF43" s="330"/>
      <c r="AG43" s="326">
        <f t="shared" si="17"/>
        <v>589.9</v>
      </c>
      <c r="AH43" s="330"/>
      <c r="AI43" s="330"/>
      <c r="AJ43" s="330"/>
      <c r="AK43" s="330"/>
      <c r="AL43" s="330"/>
      <c r="AM43" s="330"/>
      <c r="AN43" s="326">
        <f t="shared" si="3"/>
        <v>589.9</v>
      </c>
      <c r="AO43" s="324">
        <f t="shared" si="11"/>
        <v>2636.1156250000004</v>
      </c>
      <c r="AP43" s="330"/>
      <c r="AQ43" s="330"/>
      <c r="AR43" s="324">
        <f t="shared" si="12"/>
        <v>30373.70520833334</v>
      </c>
      <c r="AS43" s="327">
        <v>0.3</v>
      </c>
      <c r="AT43" s="327">
        <v>0.35</v>
      </c>
      <c r="AU43" s="328">
        <v>0.4</v>
      </c>
      <c r="AV43" s="328"/>
      <c r="AW43" s="329">
        <f t="shared" si="13"/>
        <v>0.27777777777777779</v>
      </c>
      <c r="AX43" s="322">
        <f t="shared" si="14"/>
        <v>5</v>
      </c>
      <c r="AY43" s="326">
        <f t="shared" si="4"/>
        <v>7908.3468750000011</v>
      </c>
      <c r="AZ43" s="330"/>
      <c r="BA43" s="330"/>
      <c r="BB43" s="331"/>
      <c r="BC43" s="330"/>
      <c r="BD43" s="330"/>
      <c r="BE43" s="330"/>
      <c r="BF43" s="330"/>
      <c r="BG43" s="330"/>
      <c r="BH43" s="330"/>
    </row>
    <row r="44" spans="1:60" s="185" customFormat="1" ht="10.5" customHeight="1">
      <c r="A44" s="192">
        <v>28</v>
      </c>
      <c r="B44" s="192" t="s">
        <v>241</v>
      </c>
      <c r="C44" s="192" t="s">
        <v>39</v>
      </c>
      <c r="D44" s="193" t="s">
        <v>238</v>
      </c>
      <c r="E44" s="320"/>
      <c r="F44" s="198">
        <f t="shared" si="5"/>
        <v>0.1111111111111111</v>
      </c>
      <c r="G44" s="192" t="s">
        <v>296</v>
      </c>
      <c r="H44" s="194" t="s">
        <v>47</v>
      </c>
      <c r="I44" s="330">
        <v>17697</v>
      </c>
      <c r="J44" s="322">
        <v>5.2</v>
      </c>
      <c r="K44" s="322">
        <v>18</v>
      </c>
      <c r="L44" s="323">
        <f t="shared" si="6"/>
        <v>92024.400000000009</v>
      </c>
      <c r="M44" s="286"/>
      <c r="N44" s="286">
        <v>0</v>
      </c>
      <c r="O44" s="286">
        <v>2</v>
      </c>
      <c r="P44" s="322">
        <v>1</v>
      </c>
      <c r="Q44" s="323">
        <f t="shared" si="7"/>
        <v>0</v>
      </c>
      <c r="R44" s="323">
        <f t="shared" si="8"/>
        <v>0</v>
      </c>
      <c r="S44" s="323">
        <f t="shared" si="9"/>
        <v>10224.933333333334</v>
      </c>
      <c r="T44" s="323">
        <f t="shared" si="10"/>
        <v>2556.2333333333336</v>
      </c>
      <c r="U44" s="324"/>
      <c r="V44" s="326"/>
      <c r="W44" s="332"/>
      <c r="X44" s="330"/>
      <c r="Y44" s="330"/>
      <c r="Z44" s="330"/>
      <c r="AA44" s="330"/>
      <c r="AB44" s="330"/>
      <c r="AC44" s="326">
        <f t="shared" si="15"/>
        <v>0</v>
      </c>
      <c r="AD44" s="330"/>
      <c r="AE44" s="326">
        <f t="shared" si="1"/>
        <v>0</v>
      </c>
      <c r="AF44" s="330"/>
      <c r="AG44" s="326">
        <f t="shared" si="17"/>
        <v>0</v>
      </c>
      <c r="AH44" s="330"/>
      <c r="AI44" s="330"/>
      <c r="AJ44" s="330"/>
      <c r="AK44" s="326"/>
      <c r="AL44" s="330"/>
      <c r="AM44" s="330">
        <v>2655</v>
      </c>
      <c r="AN44" s="326">
        <f t="shared" si="3"/>
        <v>2655</v>
      </c>
      <c r="AO44" s="324">
        <f t="shared" si="11"/>
        <v>1278.1166666666668</v>
      </c>
      <c r="AP44" s="330"/>
      <c r="AQ44" s="330"/>
      <c r="AR44" s="324">
        <f t="shared" si="12"/>
        <v>19369.283333333333</v>
      </c>
      <c r="AS44" s="327">
        <v>0.3</v>
      </c>
      <c r="AT44" s="327">
        <v>0.35</v>
      </c>
      <c r="AU44" s="328">
        <v>0.4</v>
      </c>
      <c r="AV44" s="328"/>
      <c r="AW44" s="329">
        <f t="shared" si="13"/>
        <v>5.5555555555555552E-2</v>
      </c>
      <c r="AX44" s="322">
        <f t="shared" si="14"/>
        <v>1</v>
      </c>
      <c r="AY44" s="326">
        <f t="shared" si="4"/>
        <v>1917.1750000000002</v>
      </c>
      <c r="AZ44" s="330"/>
      <c r="BA44" s="330"/>
      <c r="BB44" s="331"/>
      <c r="BC44" s="330"/>
      <c r="BD44" s="330"/>
      <c r="BE44" s="330"/>
      <c r="BF44" s="330"/>
      <c r="BG44" s="330"/>
      <c r="BH44" s="330"/>
    </row>
    <row r="45" spans="1:60" s="185" customFormat="1" ht="10.5" customHeight="1">
      <c r="A45" s="192">
        <v>29</v>
      </c>
      <c r="B45" s="192" t="s">
        <v>14</v>
      </c>
      <c r="C45" s="192" t="s">
        <v>39</v>
      </c>
      <c r="D45" s="193" t="s">
        <v>114</v>
      </c>
      <c r="E45" s="320"/>
      <c r="F45" s="198">
        <v>0.1</v>
      </c>
      <c r="G45" s="192" t="s">
        <v>310</v>
      </c>
      <c r="H45" s="194" t="s">
        <v>51</v>
      </c>
      <c r="I45" s="330">
        <v>17697</v>
      </c>
      <c r="J45" s="322">
        <v>4.0999999999999996</v>
      </c>
      <c r="K45" s="322">
        <v>18</v>
      </c>
      <c r="L45" s="323">
        <f t="shared" si="6"/>
        <v>72557.7</v>
      </c>
      <c r="M45" s="286"/>
      <c r="N45" s="286"/>
      <c r="O45" s="286">
        <v>1</v>
      </c>
      <c r="P45" s="322"/>
      <c r="Q45" s="323">
        <f t="shared" si="7"/>
        <v>0</v>
      </c>
      <c r="R45" s="323">
        <f t="shared" si="8"/>
        <v>0</v>
      </c>
      <c r="S45" s="323">
        <f t="shared" si="9"/>
        <v>4030.9833333333331</v>
      </c>
      <c r="T45" s="323">
        <f t="shared" si="10"/>
        <v>1007.7458333333333</v>
      </c>
      <c r="U45" s="324"/>
      <c r="V45" s="326"/>
      <c r="W45" s="332"/>
      <c r="X45" s="330"/>
      <c r="Y45" s="330"/>
      <c r="Z45" s="330"/>
      <c r="AA45" s="330"/>
      <c r="AB45" s="330"/>
      <c r="AC45" s="326">
        <f t="shared" si="15"/>
        <v>0</v>
      </c>
      <c r="AD45" s="330"/>
      <c r="AE45" s="326">
        <f t="shared" si="1"/>
        <v>0</v>
      </c>
      <c r="AF45" s="330"/>
      <c r="AG45" s="326">
        <f t="shared" si="17"/>
        <v>0</v>
      </c>
      <c r="AH45" s="330"/>
      <c r="AI45" s="330"/>
      <c r="AJ45" s="330"/>
      <c r="AK45" s="326"/>
      <c r="AL45" s="330"/>
      <c r="AM45" s="330"/>
      <c r="AN45" s="326">
        <f t="shared" si="3"/>
        <v>0</v>
      </c>
      <c r="AO45" s="324">
        <f t="shared" si="11"/>
        <v>503.87291666666664</v>
      </c>
      <c r="AP45" s="330"/>
      <c r="AQ45" s="330"/>
      <c r="AR45" s="324">
        <f t="shared" si="12"/>
        <v>5542.6020833333323</v>
      </c>
      <c r="AS45" s="327">
        <v>0.3</v>
      </c>
      <c r="AT45" s="327">
        <v>0.35</v>
      </c>
      <c r="AU45" s="328">
        <v>0.4</v>
      </c>
      <c r="AV45" s="328"/>
      <c r="AW45" s="329">
        <f t="shared" si="13"/>
        <v>0</v>
      </c>
      <c r="AX45" s="322">
        <f t="shared" si="14"/>
        <v>0</v>
      </c>
      <c r="AY45" s="326">
        <f t="shared" si="4"/>
        <v>0</v>
      </c>
      <c r="AZ45" s="330"/>
      <c r="BA45" s="330"/>
      <c r="BB45" s="331"/>
      <c r="BC45" s="330"/>
      <c r="BD45" s="330"/>
      <c r="BE45" s="330"/>
      <c r="BF45" s="330"/>
      <c r="BG45" s="330"/>
      <c r="BH45" s="330"/>
    </row>
    <row r="46" spans="1:60" s="185" customFormat="1" ht="10.5" customHeight="1">
      <c r="A46" s="192">
        <v>30</v>
      </c>
      <c r="B46" s="192" t="s">
        <v>309</v>
      </c>
      <c r="C46" s="192" t="s">
        <v>39</v>
      </c>
      <c r="D46" s="193" t="s">
        <v>113</v>
      </c>
      <c r="E46" s="320"/>
      <c r="F46" s="198">
        <f t="shared" ref="F46:F49" si="18">(M46+N46+O46)/K46</f>
        <v>0.16666666666666666</v>
      </c>
      <c r="G46" s="192" t="s">
        <v>297</v>
      </c>
      <c r="H46" s="194" t="s">
        <v>47</v>
      </c>
      <c r="I46" s="330">
        <v>17697</v>
      </c>
      <c r="J46" s="322">
        <v>4.2300000000000004</v>
      </c>
      <c r="K46" s="321">
        <v>18</v>
      </c>
      <c r="L46" s="323">
        <f t="shared" ref="L46" si="19">I46*J46</f>
        <v>74858.310000000012</v>
      </c>
      <c r="M46" s="286"/>
      <c r="N46" s="286">
        <v>0</v>
      </c>
      <c r="O46" s="286">
        <v>3</v>
      </c>
      <c r="P46" s="322">
        <v>2</v>
      </c>
      <c r="Q46" s="323">
        <f t="shared" si="7"/>
        <v>0</v>
      </c>
      <c r="R46" s="323">
        <f t="shared" si="8"/>
        <v>0</v>
      </c>
      <c r="S46" s="323">
        <f t="shared" si="9"/>
        <v>12476.385000000002</v>
      </c>
      <c r="T46" s="323">
        <f t="shared" si="10"/>
        <v>3119.0962500000005</v>
      </c>
      <c r="U46" s="324"/>
      <c r="V46" s="326"/>
      <c r="W46" s="330"/>
      <c r="X46" s="330"/>
      <c r="Y46" s="330">
        <v>0</v>
      </c>
      <c r="Z46" s="330"/>
      <c r="AA46" s="330">
        <v>4</v>
      </c>
      <c r="AB46" s="330"/>
      <c r="AC46" s="326">
        <f t="shared" ref="AC46:AC49" si="20">I46*20%/K46*W46*50%</f>
        <v>0</v>
      </c>
      <c r="AD46" s="330"/>
      <c r="AE46" s="326">
        <f t="shared" ref="AE46:AE49" si="21">I46*20%/K46*Y46*50%</f>
        <v>0</v>
      </c>
      <c r="AF46" s="330"/>
      <c r="AG46" s="326">
        <f t="shared" ref="AG46:AG49" si="22">I46*20%/K46*AA46*50%</f>
        <v>393.26666666666665</v>
      </c>
      <c r="AH46" s="330"/>
      <c r="AI46" s="330"/>
      <c r="AJ46" s="330"/>
      <c r="AK46" s="330"/>
      <c r="AL46" s="330"/>
      <c r="AM46" s="330"/>
      <c r="AN46" s="326">
        <f t="shared" si="3"/>
        <v>393.26666666666665</v>
      </c>
      <c r="AO46" s="324">
        <f t="shared" si="11"/>
        <v>1559.5481250000003</v>
      </c>
      <c r="AP46" s="330"/>
      <c r="AQ46" s="330"/>
      <c r="AR46" s="324">
        <f t="shared" si="12"/>
        <v>17941.562708333335</v>
      </c>
      <c r="AS46" s="327">
        <v>0.3</v>
      </c>
      <c r="AT46" s="327">
        <v>0.35</v>
      </c>
      <c r="AU46" s="328">
        <v>0.4</v>
      </c>
      <c r="AV46" s="328"/>
      <c r="AW46" s="329">
        <f t="shared" si="13"/>
        <v>0.1111111111111111</v>
      </c>
      <c r="AX46" s="322">
        <f t="shared" si="14"/>
        <v>2</v>
      </c>
      <c r="AY46" s="326">
        <f t="shared" si="4"/>
        <v>3119.0962500000005</v>
      </c>
      <c r="AZ46" s="330"/>
      <c r="BA46" s="330"/>
      <c r="BB46" s="331"/>
      <c r="BC46" s="330"/>
      <c r="BD46" s="330"/>
      <c r="BE46" s="330"/>
      <c r="BF46" s="330"/>
      <c r="BG46" s="330"/>
      <c r="BH46" s="330"/>
    </row>
    <row r="47" spans="1:60" s="185" customFormat="1" ht="10.5" customHeight="1">
      <c r="A47" s="192">
        <v>31</v>
      </c>
      <c r="B47" s="192" t="s">
        <v>234</v>
      </c>
      <c r="C47" s="192" t="s">
        <v>59</v>
      </c>
      <c r="D47" s="193" t="s">
        <v>114</v>
      </c>
      <c r="E47" s="320"/>
      <c r="F47" s="198">
        <v>0.39</v>
      </c>
      <c r="G47" s="192" t="s">
        <v>307</v>
      </c>
      <c r="H47" s="194" t="s">
        <v>51</v>
      </c>
      <c r="I47" s="330">
        <v>17697</v>
      </c>
      <c r="J47" s="322">
        <v>3.08</v>
      </c>
      <c r="K47" s="321">
        <v>18</v>
      </c>
      <c r="L47" s="323">
        <f>I49*J47</f>
        <v>54506.76</v>
      </c>
      <c r="M47" s="286"/>
      <c r="N47" s="286"/>
      <c r="O47" s="286">
        <v>8</v>
      </c>
      <c r="P47" s="322">
        <v>5</v>
      </c>
      <c r="Q47" s="323">
        <f t="shared" si="7"/>
        <v>0</v>
      </c>
      <c r="R47" s="323">
        <f t="shared" si="8"/>
        <v>0</v>
      </c>
      <c r="S47" s="323">
        <f t="shared" si="9"/>
        <v>24225.226666666669</v>
      </c>
      <c r="T47" s="323">
        <f t="shared" si="10"/>
        <v>6056.3066666666673</v>
      </c>
      <c r="U47" s="324"/>
      <c r="V47" s="326"/>
      <c r="W47" s="330"/>
      <c r="X47" s="330"/>
      <c r="Y47" s="330"/>
      <c r="Z47" s="330"/>
      <c r="AA47" s="330"/>
      <c r="AB47" s="330"/>
      <c r="AC47" s="326">
        <f t="shared" si="20"/>
        <v>0</v>
      </c>
      <c r="AD47" s="330"/>
      <c r="AE47" s="326">
        <f t="shared" si="21"/>
        <v>0</v>
      </c>
      <c r="AF47" s="330"/>
      <c r="AG47" s="326">
        <f t="shared" si="22"/>
        <v>0</v>
      </c>
      <c r="AH47" s="330"/>
      <c r="AI47" s="330"/>
      <c r="AJ47" s="330"/>
      <c r="AK47" s="330"/>
      <c r="AL47" s="330"/>
      <c r="AM47" s="330"/>
      <c r="AN47" s="326">
        <f t="shared" si="3"/>
        <v>0</v>
      </c>
      <c r="AO47" s="324">
        <f t="shared" si="11"/>
        <v>3028.1533333333336</v>
      </c>
      <c r="AP47" s="330"/>
      <c r="AQ47" s="330"/>
      <c r="AR47" s="324">
        <f t="shared" si="12"/>
        <v>33309.686666666668</v>
      </c>
      <c r="AS47" s="327">
        <v>0.3</v>
      </c>
      <c r="AT47" s="327">
        <v>0.35</v>
      </c>
      <c r="AU47" s="328">
        <v>0.4</v>
      </c>
      <c r="AV47" s="328"/>
      <c r="AW47" s="329">
        <f t="shared" si="13"/>
        <v>0.27777777777777779</v>
      </c>
      <c r="AX47" s="322">
        <f t="shared" si="14"/>
        <v>5</v>
      </c>
      <c r="AY47" s="326">
        <f t="shared" si="4"/>
        <v>5677.7874999999995</v>
      </c>
      <c r="AZ47" s="330"/>
      <c r="BA47" s="330"/>
      <c r="BB47" s="330"/>
      <c r="BC47" s="330"/>
      <c r="BD47" s="330"/>
      <c r="BE47" s="330"/>
      <c r="BF47" s="330"/>
      <c r="BG47" s="330"/>
      <c r="BH47" s="330"/>
    </row>
    <row r="48" spans="1:60" s="297" customFormat="1" ht="10.5" customHeight="1">
      <c r="A48" s="318">
        <v>32</v>
      </c>
      <c r="B48" s="192" t="s">
        <v>42</v>
      </c>
      <c r="C48" s="192" t="s">
        <v>59</v>
      </c>
      <c r="D48" s="193" t="s">
        <v>114</v>
      </c>
      <c r="E48" s="320"/>
      <c r="F48" s="198">
        <v>0.56000000000000005</v>
      </c>
      <c r="G48" s="192" t="s">
        <v>307</v>
      </c>
      <c r="H48" s="194" t="s">
        <v>51</v>
      </c>
      <c r="I48" s="330">
        <v>17697</v>
      </c>
      <c r="J48" s="322">
        <v>3.08</v>
      </c>
      <c r="K48" s="321">
        <v>18</v>
      </c>
      <c r="L48" s="323">
        <v>54507</v>
      </c>
      <c r="M48" s="286"/>
      <c r="N48" s="286"/>
      <c r="O48" s="286">
        <v>10</v>
      </c>
      <c r="P48" s="322">
        <v>5</v>
      </c>
      <c r="Q48" s="323">
        <f t="shared" si="7"/>
        <v>0</v>
      </c>
      <c r="R48" s="323">
        <f t="shared" si="8"/>
        <v>0</v>
      </c>
      <c r="S48" s="323">
        <f t="shared" si="9"/>
        <v>30281.666666666664</v>
      </c>
      <c r="T48" s="323">
        <f t="shared" si="10"/>
        <v>7570.4166666666661</v>
      </c>
      <c r="U48" s="324"/>
      <c r="V48" s="326"/>
      <c r="W48" s="330"/>
      <c r="X48" s="330"/>
      <c r="Y48" s="330"/>
      <c r="Z48" s="330"/>
      <c r="AA48" s="330">
        <v>10</v>
      </c>
      <c r="AB48" s="330"/>
      <c r="AC48" s="326">
        <f t="shared" si="20"/>
        <v>0</v>
      </c>
      <c r="AD48" s="330"/>
      <c r="AE48" s="326">
        <f t="shared" si="21"/>
        <v>0</v>
      </c>
      <c r="AF48" s="330"/>
      <c r="AG48" s="326">
        <f t="shared" si="22"/>
        <v>983.16666666666663</v>
      </c>
      <c r="AH48" s="330"/>
      <c r="AI48" s="330"/>
      <c r="AJ48" s="330"/>
      <c r="AK48" s="330"/>
      <c r="AL48" s="330"/>
      <c r="AM48" s="330"/>
      <c r="AN48" s="326">
        <f t="shared" si="3"/>
        <v>983.16666666666663</v>
      </c>
      <c r="AO48" s="324">
        <f t="shared" si="11"/>
        <v>3785.208333333333</v>
      </c>
      <c r="AP48" s="330"/>
      <c r="AQ48" s="330"/>
      <c r="AR48" s="324">
        <f t="shared" si="12"/>
        <v>43603.624999999993</v>
      </c>
      <c r="AS48" s="327">
        <v>0.3</v>
      </c>
      <c r="AT48" s="327">
        <v>0.35</v>
      </c>
      <c r="AU48" s="328">
        <v>0.4</v>
      </c>
      <c r="AW48" s="329">
        <f t="shared" si="13"/>
        <v>0.27777777777777779</v>
      </c>
      <c r="AX48" s="322">
        <f t="shared" si="14"/>
        <v>5</v>
      </c>
      <c r="AY48" s="326">
        <f t="shared" si="4"/>
        <v>5677.8125</v>
      </c>
      <c r="AZ48" s="338"/>
      <c r="BA48" s="338"/>
      <c r="BB48" s="338"/>
      <c r="BC48" s="338"/>
      <c r="BD48" s="338"/>
      <c r="BE48" s="338"/>
      <c r="BF48" s="338"/>
      <c r="BG48" s="338"/>
      <c r="BH48" s="338"/>
    </row>
    <row r="49" spans="1:60" s="185" customFormat="1" ht="10.5" customHeight="1">
      <c r="A49" s="185">
        <v>33</v>
      </c>
      <c r="B49" s="192" t="s">
        <v>298</v>
      </c>
      <c r="C49" s="192" t="s">
        <v>59</v>
      </c>
      <c r="D49" s="193" t="s">
        <v>114</v>
      </c>
      <c r="E49" s="320"/>
      <c r="F49" s="198">
        <f t="shared" si="18"/>
        <v>0.3888888888888889</v>
      </c>
      <c r="G49" s="192" t="s">
        <v>308</v>
      </c>
      <c r="H49" s="194" t="s">
        <v>51</v>
      </c>
      <c r="I49" s="330">
        <v>17697</v>
      </c>
      <c r="J49" s="322">
        <v>3.08</v>
      </c>
      <c r="K49" s="321">
        <v>18</v>
      </c>
      <c r="L49" s="323">
        <v>54507</v>
      </c>
      <c r="M49" s="286"/>
      <c r="N49" s="286">
        <v>0</v>
      </c>
      <c r="O49" s="286">
        <v>7</v>
      </c>
      <c r="P49" s="322">
        <v>3</v>
      </c>
      <c r="Q49" s="323">
        <f t="shared" si="7"/>
        <v>0</v>
      </c>
      <c r="R49" s="323">
        <f t="shared" si="8"/>
        <v>0</v>
      </c>
      <c r="S49" s="323">
        <f t="shared" si="9"/>
        <v>21197.166666666664</v>
      </c>
      <c r="T49" s="323">
        <f t="shared" si="10"/>
        <v>5299.2916666666661</v>
      </c>
      <c r="U49" s="324"/>
      <c r="V49" s="326"/>
      <c r="W49" s="330"/>
      <c r="X49" s="330"/>
      <c r="Y49" s="330"/>
      <c r="Z49" s="330"/>
      <c r="AA49" s="330">
        <v>7</v>
      </c>
      <c r="AB49" s="330"/>
      <c r="AC49" s="326">
        <f t="shared" si="20"/>
        <v>0</v>
      </c>
      <c r="AD49" s="330"/>
      <c r="AE49" s="326">
        <f t="shared" si="21"/>
        <v>0</v>
      </c>
      <c r="AF49" s="330"/>
      <c r="AG49" s="326">
        <f t="shared" si="22"/>
        <v>688.2166666666667</v>
      </c>
      <c r="AH49" s="330"/>
      <c r="AI49" s="330"/>
      <c r="AJ49" s="330"/>
      <c r="AK49" s="330"/>
      <c r="AL49" s="330"/>
      <c r="AM49" s="330"/>
      <c r="AN49" s="326">
        <f t="shared" si="3"/>
        <v>688.2166666666667</v>
      </c>
      <c r="AO49" s="324">
        <f t="shared" si="11"/>
        <v>2649.645833333333</v>
      </c>
      <c r="AP49" s="330"/>
      <c r="AQ49" s="330"/>
      <c r="AR49" s="324">
        <f t="shared" si="12"/>
        <v>30522.537499999995</v>
      </c>
      <c r="AS49" s="327">
        <v>0.3</v>
      </c>
      <c r="AT49" s="327">
        <v>0.35</v>
      </c>
      <c r="AU49" s="328">
        <v>0.4</v>
      </c>
      <c r="AW49" s="329">
        <f t="shared" si="13"/>
        <v>0.16666666666666666</v>
      </c>
      <c r="AX49" s="322">
        <f t="shared" si="14"/>
        <v>3</v>
      </c>
      <c r="AY49" s="326">
        <f t="shared" si="4"/>
        <v>3406.6875</v>
      </c>
      <c r="AZ49" s="330"/>
      <c r="BA49" s="330"/>
      <c r="BB49" s="330"/>
      <c r="BC49" s="330"/>
      <c r="BD49" s="330"/>
      <c r="BE49" s="330"/>
      <c r="BF49" s="330"/>
      <c r="BG49" s="330"/>
      <c r="BH49" s="330"/>
    </row>
    <row r="50" spans="1:60" s="297" customFormat="1" ht="10.5" customHeight="1">
      <c r="A50" s="318"/>
      <c r="B50" s="318"/>
      <c r="C50" s="318"/>
      <c r="D50" s="318"/>
      <c r="E50" s="318"/>
      <c r="F50" s="334">
        <f>SUM(F13:F49)</f>
        <v>24.493333333333339</v>
      </c>
      <c r="G50" s="318"/>
      <c r="H50" s="318"/>
      <c r="I50" s="318"/>
      <c r="J50" s="306">
        <f>SUM(J13:J49)</f>
        <v>170.87000000000003</v>
      </c>
      <c r="K50" s="306"/>
      <c r="L50" s="335">
        <f>SUM(L13:L49)</f>
        <v>3023886.8699999992</v>
      </c>
      <c r="M50" s="318">
        <f>SUM(M13:M49)</f>
        <v>107</v>
      </c>
      <c r="N50" s="318">
        <f>SUM(N13:N49)</f>
        <v>180</v>
      </c>
      <c r="O50" s="318">
        <f>SUM(O13:O49)</f>
        <v>154</v>
      </c>
      <c r="P50" s="318"/>
      <c r="Q50" s="336">
        <f>SUM(Q13:Q49)</f>
        <v>503430.4916666667</v>
      </c>
      <c r="R50" s="336">
        <f>SUM(R13:R49)</f>
        <v>869374.95666666678</v>
      </c>
      <c r="S50" s="336">
        <f>SUM(S13:S49)</f>
        <v>682947.11999999988</v>
      </c>
      <c r="T50" s="335">
        <f>SUM(T13:T49)</f>
        <v>513938.14208333334</v>
      </c>
      <c r="U50" s="335">
        <f t="shared" ref="U50:AR50" si="23">SUM(U13:U49)</f>
        <v>16910</v>
      </c>
      <c r="V50" s="335">
        <f t="shared" si="23"/>
        <v>122475.038</v>
      </c>
      <c r="W50" s="335">
        <f t="shared" si="23"/>
        <v>86</v>
      </c>
      <c r="X50" s="335">
        <f t="shared" si="23"/>
        <v>0</v>
      </c>
      <c r="Y50" s="335">
        <f t="shared" si="23"/>
        <v>90</v>
      </c>
      <c r="Z50" s="335">
        <f t="shared" si="23"/>
        <v>0</v>
      </c>
      <c r="AA50" s="335">
        <f t="shared" si="23"/>
        <v>62</v>
      </c>
      <c r="AB50" s="335">
        <f t="shared" si="23"/>
        <v>0</v>
      </c>
      <c r="AC50" s="335">
        <f t="shared" si="23"/>
        <v>8455.2333333333318</v>
      </c>
      <c r="AD50" s="335">
        <f t="shared" si="23"/>
        <v>0</v>
      </c>
      <c r="AE50" s="335">
        <f t="shared" si="23"/>
        <v>8848.5</v>
      </c>
      <c r="AF50" s="335">
        <f t="shared" si="23"/>
        <v>0</v>
      </c>
      <c r="AG50" s="335">
        <f t="shared" si="23"/>
        <v>6095.6333333333332</v>
      </c>
      <c r="AH50" s="335">
        <f t="shared" si="23"/>
        <v>0</v>
      </c>
      <c r="AI50" s="335">
        <f t="shared" si="23"/>
        <v>8848</v>
      </c>
      <c r="AJ50" s="335">
        <f t="shared" si="23"/>
        <v>0</v>
      </c>
      <c r="AK50" s="335">
        <f t="shared" si="23"/>
        <v>15930</v>
      </c>
      <c r="AL50" s="335">
        <f t="shared" si="23"/>
        <v>0</v>
      </c>
      <c r="AM50" s="335">
        <f t="shared" si="23"/>
        <v>7965</v>
      </c>
      <c r="AN50" s="335">
        <f t="shared" si="23"/>
        <v>38838.633333333331</v>
      </c>
      <c r="AO50" s="335">
        <f t="shared" si="23"/>
        <v>256969.0710416667</v>
      </c>
      <c r="AP50" s="335">
        <f t="shared" si="23"/>
        <v>3539</v>
      </c>
      <c r="AQ50" s="335">
        <f t="shared" si="23"/>
        <v>24773</v>
      </c>
      <c r="AR50" s="335">
        <f t="shared" si="23"/>
        <v>3089337.8194583328</v>
      </c>
      <c r="AS50" s="336">
        <f t="shared" ref="AS50:AU50" si="24">SUM(AS13:AS49)</f>
        <v>11.100000000000005</v>
      </c>
      <c r="AT50" s="336">
        <f t="shared" si="24"/>
        <v>12.949999999999992</v>
      </c>
      <c r="AU50" s="336">
        <f t="shared" si="24"/>
        <v>14.800000000000008</v>
      </c>
      <c r="AW50" s="338">
        <f>SUM(AW13:AW49)</f>
        <v>20.944444444444446</v>
      </c>
      <c r="AX50" s="338">
        <f t="shared" ref="AX50:BH50" si="25">SUM(AX13:AX49)</f>
        <v>378</v>
      </c>
      <c r="AY50" s="338">
        <f t="shared" si="25"/>
        <v>665845.97812500002</v>
      </c>
      <c r="AZ50" s="338">
        <f t="shared" si="25"/>
        <v>4.3333333333333321</v>
      </c>
      <c r="BA50" s="338">
        <f t="shared" si="25"/>
        <v>78</v>
      </c>
      <c r="BB50" s="338">
        <f t="shared" si="25"/>
        <v>111508.79699999999</v>
      </c>
      <c r="BC50" s="338">
        <f t="shared" si="25"/>
        <v>5.3333333333333339</v>
      </c>
      <c r="BD50" s="338">
        <f t="shared" si="25"/>
        <v>96</v>
      </c>
      <c r="BE50" s="338">
        <f t="shared" si="25"/>
        <v>167284.82516666665</v>
      </c>
      <c r="BF50" s="338">
        <f t="shared" si="25"/>
        <v>1</v>
      </c>
      <c r="BG50" s="338">
        <f t="shared" si="25"/>
        <v>18</v>
      </c>
      <c r="BH50" s="338">
        <f t="shared" si="25"/>
        <v>35394</v>
      </c>
    </row>
    <row r="51" spans="1:60" s="297" customFormat="1" ht="10.5" customHeight="1">
      <c r="F51" s="339"/>
      <c r="J51" s="339"/>
      <c r="K51" s="339"/>
      <c r="L51" s="346"/>
      <c r="T51" s="339"/>
    </row>
    <row r="52" spans="1:60" s="297" customFormat="1" ht="10.5" customHeight="1">
      <c r="B52" s="297" t="s">
        <v>300</v>
      </c>
      <c r="F52" s="339"/>
      <c r="H52" s="297" t="s">
        <v>301</v>
      </c>
      <c r="J52" s="339"/>
      <c r="K52" s="339"/>
      <c r="L52" s="346"/>
      <c r="T52" s="339"/>
    </row>
    <row r="53" spans="1:60" s="297" customFormat="1" ht="10.5" customHeight="1">
      <c r="F53" s="339"/>
      <c r="J53" s="339"/>
      <c r="K53" s="339"/>
      <c r="L53" s="346"/>
      <c r="T53" s="339"/>
    </row>
    <row r="54" spans="1:60" s="297" customFormat="1" ht="10.5" customHeight="1">
      <c r="B54" s="297" t="s">
        <v>278</v>
      </c>
      <c r="E54" s="297" t="s">
        <v>126</v>
      </c>
      <c r="F54" s="339"/>
      <c r="H54" s="297" t="s">
        <v>302</v>
      </c>
      <c r="J54" s="339"/>
      <c r="K54" s="339"/>
      <c r="L54" s="346"/>
      <c r="T54" s="339"/>
    </row>
    <row r="55" spans="1:60" s="185" customFormat="1" ht="10.5" customHeight="1">
      <c r="F55" s="197"/>
      <c r="J55" s="197"/>
      <c r="K55" s="197"/>
      <c r="L55" s="345"/>
      <c r="T55" s="197"/>
    </row>
    <row r="56" spans="1:60" ht="10.5" customHeight="1">
      <c r="B56" s="297" t="s">
        <v>186</v>
      </c>
      <c r="C56" s="297"/>
      <c r="D56" s="297"/>
      <c r="E56" s="297" t="s">
        <v>182</v>
      </c>
      <c r="F56" s="339"/>
      <c r="G56" s="297"/>
      <c r="H56" s="297" t="s">
        <v>182</v>
      </c>
      <c r="I56" s="297"/>
    </row>
  </sheetData>
  <mergeCells count="37">
    <mergeCell ref="BC11:BE11"/>
    <mergeCell ref="BF11:BH11"/>
    <mergeCell ref="M11:M12"/>
    <mergeCell ref="J10:J12"/>
    <mergeCell ref="U10:U12"/>
    <mergeCell ref="AG11:AH11"/>
    <mergeCell ref="AI11:AJ11"/>
    <mergeCell ref="AK11:AL11"/>
    <mergeCell ref="Q10:S10"/>
    <mergeCell ref="AQ10:AQ12"/>
    <mergeCell ref="AP10:AP12"/>
    <mergeCell ref="AH1:AM1"/>
    <mergeCell ref="AH2:AM2"/>
    <mergeCell ref="F3:S3"/>
    <mergeCell ref="AH3:AM3"/>
    <mergeCell ref="AH4:AM4"/>
    <mergeCell ref="F6:S6"/>
    <mergeCell ref="AH6:AM6"/>
    <mergeCell ref="AH7:AM7"/>
    <mergeCell ref="F8:S8"/>
    <mergeCell ref="AH8:AM8"/>
    <mergeCell ref="AH5:AM5"/>
    <mergeCell ref="AW11:AY11"/>
    <mergeCell ref="AZ11:BB11"/>
    <mergeCell ref="N11:N12"/>
    <mergeCell ref="O11:O12"/>
    <mergeCell ref="W11:X11"/>
    <mergeCell ref="Y11:Z11"/>
    <mergeCell ref="AM11:AN11"/>
    <mergeCell ref="W10:AB10"/>
    <mergeCell ref="AC10:AH10"/>
    <mergeCell ref="AI10:AN10"/>
    <mergeCell ref="AA11:AB11"/>
    <mergeCell ref="AC11:AD11"/>
    <mergeCell ref="AE11:AF11"/>
    <mergeCell ref="M10:O10"/>
    <mergeCell ref="P10:P12"/>
  </mergeCells>
  <pageMargins left="0.74803149606299213" right="0.15748031496062992" top="0.15748031496062992" bottom="0.15748031496062992" header="0.15748031496062992" footer="0.15748031496062992"/>
  <pageSetup paperSize="9" scale="85" orientation="landscape" verticalDpi="0" r:id="rId1"/>
  <colBreaks count="1" manualBreakCount="1"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ахп старый</vt:lpstr>
      <vt:lpstr>ауп (новый)</vt:lpstr>
      <vt:lpstr>ахп </vt:lpstr>
      <vt:lpstr>ауп старый</vt:lpstr>
      <vt:lpstr>ауп </vt:lpstr>
      <vt:lpstr>учите рб</vt:lpstr>
      <vt:lpstr>Дамды учите (старый)</vt:lpstr>
      <vt:lpstr>Дамды учите</vt:lpstr>
      <vt:lpstr>'ауп '!Область_печати</vt:lpstr>
      <vt:lpstr>'ауп (новый)'!Область_печати</vt:lpstr>
      <vt:lpstr>'ауп старый'!Область_печати</vt:lpstr>
      <vt:lpstr>'ахп '!Область_печати</vt:lpstr>
      <vt:lpstr>'ахп старый'!Область_печати</vt:lpstr>
      <vt:lpstr>'учите рб'!Область_печати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XTreme.ws</cp:lastModifiedBy>
  <cp:lastPrinted>2019-09-24T06:50:31Z</cp:lastPrinted>
  <dcterms:created xsi:type="dcterms:W3CDTF">2015-09-04T16:35:00Z</dcterms:created>
  <dcterms:modified xsi:type="dcterms:W3CDTF">2019-10-17T13:49:03Z</dcterms:modified>
</cp:coreProperties>
</file>