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200" windowHeight="11490" activeTab="5"/>
  </bookViews>
  <sheets>
    <sheet name="ахп )" sheetId="13" r:id="rId1"/>
    <sheet name="ахп старый)" sheetId="18" r:id="rId2"/>
    <sheet name="ауп )" sheetId="14" r:id="rId3"/>
    <sheet name="ауп старый)" sheetId="19" r:id="rId4"/>
    <sheet name="учит )" sheetId="15" r:id="rId5"/>
    <sheet name="учит старый)" sheetId="17" r:id="rId6"/>
  </sheets>
  <definedNames>
    <definedName name="_xlnm.Print_Area" localSheetId="2">'ауп )'!$A$1:$T$30</definedName>
    <definedName name="_xlnm.Print_Area" localSheetId="3">'ауп старый)'!$A$1:$T$30</definedName>
    <definedName name="_xlnm.Print_Area" localSheetId="0">'ахп )'!$A$1:$P$28</definedName>
    <definedName name="_xlnm.Print_Area" localSheetId="1">'ахп старый)'!$A$1:$P$28</definedName>
    <definedName name="_xlnm.Print_Area" localSheetId="4">'учит )'!$A$1:$BV$57</definedName>
    <definedName name="_xlnm.Print_Area" localSheetId="5">'учит старый)'!$A$1:$BF$57</definedName>
  </definedNames>
  <calcPr calcId="124519"/>
</workbook>
</file>

<file path=xl/calcChain.xml><?xml version="1.0" encoding="utf-8"?>
<calcChain xmlns="http://schemas.openxmlformats.org/spreadsheetml/2006/main">
  <c r="BF8" i="15"/>
  <c r="BC7"/>
  <c r="BF7" s="1"/>
  <c r="BD7"/>
  <c r="BE7"/>
  <c r="Q23" i="19"/>
  <c r="N23"/>
  <c r="M23"/>
  <c r="L22"/>
  <c r="O22" s="1"/>
  <c r="R22" s="1"/>
  <c r="S22" s="1"/>
  <c r="L21"/>
  <c r="O21" s="1"/>
  <c r="R21" s="1"/>
  <c r="S21" s="1"/>
  <c r="L20"/>
  <c r="O20" s="1"/>
  <c r="R20" s="1"/>
  <c r="S20" s="1"/>
  <c r="L19"/>
  <c r="O19" s="1"/>
  <c r="P19" s="1"/>
  <c r="R19" s="1"/>
  <c r="S19" s="1"/>
  <c r="L18"/>
  <c r="O18" s="1"/>
  <c r="P18" s="1"/>
  <c r="R18" s="1"/>
  <c r="S18" s="1"/>
  <c r="L17"/>
  <c r="O17" s="1"/>
  <c r="P17" s="1"/>
  <c r="R17" s="1"/>
  <c r="S17" s="1"/>
  <c r="L16"/>
  <c r="O16" s="1"/>
  <c r="P16" s="1"/>
  <c r="R16" s="1"/>
  <c r="S16" s="1"/>
  <c r="L15"/>
  <c r="O15" s="1"/>
  <c r="P15" s="1"/>
  <c r="R15" s="1"/>
  <c r="S15" s="1"/>
  <c r="L14"/>
  <c r="O14" s="1"/>
  <c r="N20" i="18"/>
  <c r="K20"/>
  <c r="J19"/>
  <c r="L19" s="1"/>
  <c r="O19" s="1"/>
  <c r="P19" s="1"/>
  <c r="J18"/>
  <c r="L18" s="1"/>
  <c r="O18" s="1"/>
  <c r="P18" s="1"/>
  <c r="J17"/>
  <c r="L17" s="1"/>
  <c r="O17" s="1"/>
  <c r="P17" s="1"/>
  <c r="J16"/>
  <c r="L16" s="1"/>
  <c r="M16" s="1"/>
  <c r="O16" s="1"/>
  <c r="P16" s="1"/>
  <c r="J15"/>
  <c r="L15" s="1"/>
  <c r="M15" s="1"/>
  <c r="O15" s="1"/>
  <c r="P15" s="1"/>
  <c r="J14"/>
  <c r="L14" s="1"/>
  <c r="BD50" i="17"/>
  <c r="BC50"/>
  <c r="BB50"/>
  <c r="BA50"/>
  <c r="AZ50"/>
  <c r="AY50"/>
  <c r="AX50"/>
  <c r="AW50"/>
  <c r="AU50"/>
  <c r="AS50"/>
  <c r="AQ50"/>
  <c r="AJ50"/>
  <c r="AI50"/>
  <c r="AH50"/>
  <c r="AG50"/>
  <c r="AF50"/>
  <c r="AE50"/>
  <c r="AC50"/>
  <c r="AB50"/>
  <c r="AA50"/>
  <c r="Z50"/>
  <c r="Y50"/>
  <c r="X50"/>
  <c r="W50"/>
  <c r="R50"/>
  <c r="Q50"/>
  <c r="P50"/>
  <c r="AP49"/>
  <c r="AO49"/>
  <c r="AN49"/>
  <c r="AM49"/>
  <c r="AL49"/>
  <c r="AK49"/>
  <c r="AD49"/>
  <c r="M49"/>
  <c r="T49" s="1"/>
  <c r="I49"/>
  <c r="AT48"/>
  <c r="AR48"/>
  <c r="AP48"/>
  <c r="AO48"/>
  <c r="AN48"/>
  <c r="AM48"/>
  <c r="AL48"/>
  <c r="AK48"/>
  <c r="AD48"/>
  <c r="M48"/>
  <c r="I48"/>
  <c r="AP47"/>
  <c r="AO47"/>
  <c r="AN47"/>
  <c r="AM47"/>
  <c r="AL47"/>
  <c r="AK47"/>
  <c r="AD47"/>
  <c r="M47"/>
  <c r="T47" s="1"/>
  <c r="I47"/>
  <c r="AP46"/>
  <c r="AO46"/>
  <c r="AN46"/>
  <c r="AM46"/>
  <c r="AL46"/>
  <c r="AK46"/>
  <c r="AD46"/>
  <c r="M46"/>
  <c r="I46"/>
  <c r="AR45"/>
  <c r="AP45"/>
  <c r="AO45"/>
  <c r="AN45"/>
  <c r="AM45"/>
  <c r="AL45"/>
  <c r="AK45"/>
  <c r="AD45"/>
  <c r="M45"/>
  <c r="U45" s="1"/>
  <c r="I45"/>
  <c r="AR44"/>
  <c r="AP44"/>
  <c r="AO44"/>
  <c r="AN44"/>
  <c r="AM44"/>
  <c r="AL44"/>
  <c r="AK44"/>
  <c r="AD44"/>
  <c r="M44"/>
  <c r="U44" s="1"/>
  <c r="I44"/>
  <c r="AR43"/>
  <c r="AP43"/>
  <c r="AO43"/>
  <c r="AN43"/>
  <c r="AM43"/>
  <c r="AL43"/>
  <c r="AK43"/>
  <c r="AD43"/>
  <c r="M43"/>
  <c r="U43" s="1"/>
  <c r="I43"/>
  <c r="AR42"/>
  <c r="AP42"/>
  <c r="AO42"/>
  <c r="AN42"/>
  <c r="AM42"/>
  <c r="AL42"/>
  <c r="AK42"/>
  <c r="AD42"/>
  <c r="M42"/>
  <c r="U42" s="1"/>
  <c r="I42"/>
  <c r="AT41"/>
  <c r="AR41"/>
  <c r="AP41"/>
  <c r="AO41"/>
  <c r="AN41"/>
  <c r="AM41"/>
  <c r="AL41"/>
  <c r="AK41"/>
  <c r="AD41"/>
  <c r="M41"/>
  <c r="T41" s="1"/>
  <c r="I41"/>
  <c r="AT40"/>
  <c r="AR40"/>
  <c r="AP40"/>
  <c r="AO40"/>
  <c r="AN40"/>
  <c r="AM40"/>
  <c r="AL40"/>
  <c r="AK40"/>
  <c r="AD40"/>
  <c r="M40"/>
  <c r="I40"/>
  <c r="AR39"/>
  <c r="AP39"/>
  <c r="AO39"/>
  <c r="AN39"/>
  <c r="AM39"/>
  <c r="AL39"/>
  <c r="AK39"/>
  <c r="AD39"/>
  <c r="M39"/>
  <c r="U39" s="1"/>
  <c r="I39"/>
  <c r="AV38"/>
  <c r="AT38"/>
  <c r="AR38"/>
  <c r="AP38"/>
  <c r="AO38"/>
  <c r="AN38"/>
  <c r="AM38"/>
  <c r="AL38"/>
  <c r="AK38"/>
  <c r="AD38"/>
  <c r="M38"/>
  <c r="U38" s="1"/>
  <c r="I38"/>
  <c r="AV37"/>
  <c r="AT37"/>
  <c r="AP37"/>
  <c r="AO37"/>
  <c r="AN37"/>
  <c r="AM37"/>
  <c r="AL37"/>
  <c r="AK37"/>
  <c r="AD37"/>
  <c r="M37"/>
  <c r="T37" s="1"/>
  <c r="I37"/>
  <c r="AV36"/>
  <c r="AT36"/>
  <c r="AP36"/>
  <c r="AO36"/>
  <c r="AN36"/>
  <c r="AM36"/>
  <c r="AL36"/>
  <c r="AK36"/>
  <c r="AD36"/>
  <c r="M36"/>
  <c r="I36"/>
  <c r="AV35"/>
  <c r="AT35"/>
  <c r="AO35"/>
  <c r="AN35"/>
  <c r="AM35"/>
  <c r="AL35"/>
  <c r="AK35"/>
  <c r="AD35"/>
  <c r="M35"/>
  <c r="U35" s="1"/>
  <c r="I35"/>
  <c r="AV34"/>
  <c r="AT34"/>
  <c r="AO34"/>
  <c r="AN34"/>
  <c r="AM34"/>
  <c r="AL34"/>
  <c r="AK34"/>
  <c r="AD34"/>
  <c r="M34"/>
  <c r="U34" s="1"/>
  <c r="I34"/>
  <c r="AV33"/>
  <c r="AP33"/>
  <c r="AO33"/>
  <c r="AN33"/>
  <c r="AM33"/>
  <c r="AL33"/>
  <c r="AK33"/>
  <c r="AD33"/>
  <c r="M33"/>
  <c r="U33" s="1"/>
  <c r="I33"/>
  <c r="AV32"/>
  <c r="AO32"/>
  <c r="AN32"/>
  <c r="AM32"/>
  <c r="AL32"/>
  <c r="AK32"/>
  <c r="AD32"/>
  <c r="M32"/>
  <c r="T32" s="1"/>
  <c r="I32"/>
  <c r="AV31"/>
  <c r="AV50" s="1"/>
  <c r="AP31"/>
  <c r="AO31"/>
  <c r="AN31"/>
  <c r="AM31"/>
  <c r="AL31"/>
  <c r="AK31"/>
  <c r="AD31"/>
  <c r="M31"/>
  <c r="I31"/>
  <c r="AP30"/>
  <c r="AO30"/>
  <c r="AN30"/>
  <c r="AM30"/>
  <c r="AL30"/>
  <c r="AK30"/>
  <c r="AD30"/>
  <c r="M30"/>
  <c r="I30"/>
  <c r="AT29"/>
  <c r="AT50" s="1"/>
  <c r="AR29"/>
  <c r="AR50" s="1"/>
  <c r="AP29"/>
  <c r="AO29"/>
  <c r="AN29"/>
  <c r="AM29"/>
  <c r="AL29"/>
  <c r="AK29"/>
  <c r="AD29"/>
  <c r="M29"/>
  <c r="T29" s="1"/>
  <c r="I29"/>
  <c r="AP28"/>
  <c r="AO28"/>
  <c r="AN28"/>
  <c r="AM28"/>
  <c r="AL28"/>
  <c r="AK28"/>
  <c r="AD28"/>
  <c r="M28"/>
  <c r="I28"/>
  <c r="AP27"/>
  <c r="AO27"/>
  <c r="AN27"/>
  <c r="AM27"/>
  <c r="AL27"/>
  <c r="AK27"/>
  <c r="AD27"/>
  <c r="M27"/>
  <c r="T27" s="1"/>
  <c r="I27"/>
  <c r="AP26"/>
  <c r="AO26"/>
  <c r="AN26"/>
  <c r="AM26"/>
  <c r="AL26"/>
  <c r="AK26"/>
  <c r="AD26"/>
  <c r="M26"/>
  <c r="I26"/>
  <c r="AO25"/>
  <c r="AN25"/>
  <c r="AM25"/>
  <c r="AL25"/>
  <c r="AK25"/>
  <c r="AD25"/>
  <c r="M25"/>
  <c r="U25" s="1"/>
  <c r="I25"/>
  <c r="AO24"/>
  <c r="AN24"/>
  <c r="AM24"/>
  <c r="AL24"/>
  <c r="AK24"/>
  <c r="AD24"/>
  <c r="M24"/>
  <c r="U24" s="1"/>
  <c r="I24"/>
  <c r="AP23"/>
  <c r="AO23"/>
  <c r="AN23"/>
  <c r="AM23"/>
  <c r="AL23"/>
  <c r="AK23"/>
  <c r="AD23"/>
  <c r="M23"/>
  <c r="T23" s="1"/>
  <c r="I23"/>
  <c r="AP22"/>
  <c r="AP50" s="1"/>
  <c r="AO22"/>
  <c r="AO50" s="1"/>
  <c r="AN22"/>
  <c r="AN50" s="1"/>
  <c r="AM22"/>
  <c r="AM50" s="1"/>
  <c r="AL22"/>
  <c r="AL50" s="1"/>
  <c r="AK22"/>
  <c r="AK50" s="1"/>
  <c r="AD22"/>
  <c r="AD50" s="1"/>
  <c r="M22"/>
  <c r="I22"/>
  <c r="I50" s="1"/>
  <c r="BD16"/>
  <c r="BF15"/>
  <c r="BF14"/>
  <c r="BF13"/>
  <c r="BF12"/>
  <c r="BF11"/>
  <c r="BF10"/>
  <c r="BF9"/>
  <c r="BF8"/>
  <c r="BF7"/>
  <c r="BF6"/>
  <c r="BF5"/>
  <c r="BF4"/>
  <c r="BF3"/>
  <c r="BF2"/>
  <c r="N20" i="13"/>
  <c r="K20"/>
  <c r="N23" i="14"/>
  <c r="Q23"/>
  <c r="M23"/>
  <c r="BL50" i="15"/>
  <c r="BO50"/>
  <c r="BR50"/>
  <c r="BU50"/>
  <c r="BT23"/>
  <c r="BT24"/>
  <c r="BT25"/>
  <c r="BT26"/>
  <c r="BT27"/>
  <c r="BT28"/>
  <c r="BT29"/>
  <c r="BT30"/>
  <c r="BT31"/>
  <c r="BT32"/>
  <c r="BT33"/>
  <c r="BT34"/>
  <c r="BT35"/>
  <c r="BT36"/>
  <c r="BT37"/>
  <c r="BT38"/>
  <c r="BT39"/>
  <c r="BT40"/>
  <c r="BT41"/>
  <c r="BT42"/>
  <c r="BT43"/>
  <c r="BT44"/>
  <c r="BT45"/>
  <c r="BT46"/>
  <c r="BT47"/>
  <c r="BT48"/>
  <c r="BT49"/>
  <c r="BT22"/>
  <c r="BQ23"/>
  <c r="BQ24"/>
  <c r="BQ25"/>
  <c r="BQ26"/>
  <c r="BQ27"/>
  <c r="BQ28"/>
  <c r="BQ29"/>
  <c r="BQ30"/>
  <c r="BQ31"/>
  <c r="BQ32"/>
  <c r="BQ33"/>
  <c r="BQ34"/>
  <c r="BQ35"/>
  <c r="BQ36"/>
  <c r="BQ37"/>
  <c r="BQ38"/>
  <c r="BQ39"/>
  <c r="BQ40"/>
  <c r="BQ41"/>
  <c r="BQ42"/>
  <c r="BQ43"/>
  <c r="BQ44"/>
  <c r="BQ45"/>
  <c r="BQ46"/>
  <c r="BQ47"/>
  <c r="BQ48"/>
  <c r="BQ49"/>
  <c r="BQ22"/>
  <c r="BN23"/>
  <c r="BN24"/>
  <c r="BN25"/>
  <c r="BN26"/>
  <c r="BN27"/>
  <c r="BN28"/>
  <c r="BN29"/>
  <c r="BN30"/>
  <c r="BN31"/>
  <c r="BN32"/>
  <c r="BN33"/>
  <c r="BN34"/>
  <c r="BN35"/>
  <c r="BN36"/>
  <c r="BN37"/>
  <c r="BN38"/>
  <c r="BN39"/>
  <c r="BN40"/>
  <c r="BN41"/>
  <c r="BN42"/>
  <c r="BN43"/>
  <c r="BN44"/>
  <c r="BN45"/>
  <c r="BN46"/>
  <c r="BN47"/>
  <c r="BN48"/>
  <c r="BN49"/>
  <c r="BN22"/>
  <c r="BK23"/>
  <c r="BK24"/>
  <c r="BK25"/>
  <c r="BK26"/>
  <c r="BK27"/>
  <c r="BK28"/>
  <c r="BK29"/>
  <c r="BK30"/>
  <c r="BK31"/>
  <c r="BK32"/>
  <c r="BK33"/>
  <c r="BK34"/>
  <c r="BK35"/>
  <c r="BK36"/>
  <c r="BK37"/>
  <c r="BK38"/>
  <c r="BK39"/>
  <c r="BK40"/>
  <c r="BK41"/>
  <c r="BK42"/>
  <c r="BK43"/>
  <c r="BK44"/>
  <c r="BK45"/>
  <c r="BK46"/>
  <c r="BK47"/>
  <c r="BK48"/>
  <c r="BK49"/>
  <c r="BK22"/>
  <c r="BT50" l="1"/>
  <c r="U41" i="17"/>
  <c r="S41"/>
  <c r="S32"/>
  <c r="S31"/>
  <c r="L20" i="18"/>
  <c r="O23" i="19"/>
  <c r="P14"/>
  <c r="M14" i="18"/>
  <c r="T22" i="17"/>
  <c r="S23"/>
  <c r="U23"/>
  <c r="T24"/>
  <c r="T25"/>
  <c r="T26"/>
  <c r="S27"/>
  <c r="U27"/>
  <c r="T28"/>
  <c r="S29"/>
  <c r="U29"/>
  <c r="T30"/>
  <c r="U31"/>
  <c r="U32"/>
  <c r="T33"/>
  <c r="T34"/>
  <c r="T35"/>
  <c r="T36"/>
  <c r="S37"/>
  <c r="U37"/>
  <c r="T38"/>
  <c r="T39"/>
  <c r="T40"/>
  <c r="T42"/>
  <c r="T43"/>
  <c r="T44"/>
  <c r="T45"/>
  <c r="T46"/>
  <c r="S47"/>
  <c r="U47"/>
  <c r="T48"/>
  <c r="S49"/>
  <c r="U49"/>
  <c r="S22"/>
  <c r="U22"/>
  <c r="S24"/>
  <c r="S25"/>
  <c r="S26"/>
  <c r="U26"/>
  <c r="S28"/>
  <c r="U28"/>
  <c r="S30"/>
  <c r="U30"/>
  <c r="T31"/>
  <c r="V31" s="1"/>
  <c r="V32"/>
  <c r="S33"/>
  <c r="S34"/>
  <c r="S35"/>
  <c r="S36"/>
  <c r="U36"/>
  <c r="S38"/>
  <c r="S39"/>
  <c r="S40"/>
  <c r="U40"/>
  <c r="V41"/>
  <c r="BE41" s="1"/>
  <c r="S42"/>
  <c r="S43"/>
  <c r="S44"/>
  <c r="S45"/>
  <c r="S46"/>
  <c r="U46"/>
  <c r="S48"/>
  <c r="U48"/>
  <c r="BQ50" i="15"/>
  <c r="BN50"/>
  <c r="BK50"/>
  <c r="BF41" i="17" l="1"/>
  <c r="BE32"/>
  <c r="BF32" s="1"/>
  <c r="BE31"/>
  <c r="BF31" s="1"/>
  <c r="P23" i="19"/>
  <c r="R14"/>
  <c r="M20" i="18"/>
  <c r="O14"/>
  <c r="V46" i="17"/>
  <c r="BE46" s="1"/>
  <c r="V44"/>
  <c r="BE44" s="1"/>
  <c r="V42"/>
  <c r="BE42" s="1"/>
  <c r="V40"/>
  <c r="V38"/>
  <c r="BE38" s="1"/>
  <c r="V35"/>
  <c r="BE35" s="1"/>
  <c r="V33"/>
  <c r="BE33" s="1"/>
  <c r="V28"/>
  <c r="V25"/>
  <c r="BE25" s="1"/>
  <c r="S50"/>
  <c r="BE22"/>
  <c r="V22"/>
  <c r="BF22" s="1"/>
  <c r="V49"/>
  <c r="BE49" s="1"/>
  <c r="V37"/>
  <c r="BE37" s="1"/>
  <c r="BE27"/>
  <c r="V27"/>
  <c r="BF27" s="1"/>
  <c r="T50"/>
  <c r="V48"/>
  <c r="BE48" s="1"/>
  <c r="V45"/>
  <c r="BE45" s="1"/>
  <c r="V43"/>
  <c r="BE43" s="1"/>
  <c r="V39"/>
  <c r="BE39" s="1"/>
  <c r="V36"/>
  <c r="V34"/>
  <c r="BE34" s="1"/>
  <c r="V30"/>
  <c r="V26"/>
  <c r="BE26" s="1"/>
  <c r="V24"/>
  <c r="BE24" s="1"/>
  <c r="V47"/>
  <c r="BE47" s="1"/>
  <c r="V29"/>
  <c r="BE29" s="1"/>
  <c r="V23"/>
  <c r="BE23" s="1"/>
  <c r="U50"/>
  <c r="BF47" l="1"/>
  <c r="BF33"/>
  <c r="BF39"/>
  <c r="BF44"/>
  <c r="BF48"/>
  <c r="BF45"/>
  <c r="BF29"/>
  <c r="BF26"/>
  <c r="BF37"/>
  <c r="BF25"/>
  <c r="BF35"/>
  <c r="BF42"/>
  <c r="BF46"/>
  <c r="BF43"/>
  <c r="BF23"/>
  <c r="BF49"/>
  <c r="BF24"/>
  <c r="BF34"/>
  <c r="BF38"/>
  <c r="BE36"/>
  <c r="BF36" s="1"/>
  <c r="BE30"/>
  <c r="BF30" s="1"/>
  <c r="R23" i="19"/>
  <c r="S14"/>
  <c r="S23" s="1"/>
  <c r="O20" i="18"/>
  <c r="P14"/>
  <c r="P20" s="1"/>
  <c r="V50" i="17"/>
  <c r="BE28"/>
  <c r="BF28" s="1"/>
  <c r="BE40"/>
  <c r="BF40" s="1"/>
  <c r="BE50"/>
  <c r="BF50" l="1"/>
  <c r="AD23" i="15" l="1"/>
  <c r="AD24"/>
  <c r="AD25"/>
  <c r="AD26"/>
  <c r="AD27"/>
  <c r="AD28"/>
  <c r="AD29"/>
  <c r="AD30"/>
  <c r="AD31"/>
  <c r="AD32"/>
  <c r="AD33"/>
  <c r="AD34"/>
  <c r="AD35"/>
  <c r="AD36"/>
  <c r="AD37"/>
  <c r="AD38"/>
  <c r="AD39"/>
  <c r="AD40"/>
  <c r="AD41"/>
  <c r="AD42"/>
  <c r="AD43"/>
  <c r="AD44"/>
  <c r="AD45"/>
  <c r="AD46"/>
  <c r="AD47"/>
  <c r="AD48"/>
  <c r="AD49"/>
  <c r="AD22"/>
  <c r="W50"/>
  <c r="X50"/>
  <c r="Y50"/>
  <c r="Z50"/>
  <c r="AA50"/>
  <c r="AB50"/>
  <c r="AC50"/>
  <c r="AE50"/>
  <c r="AF50"/>
  <c r="AG50"/>
  <c r="AH50"/>
  <c r="AI50"/>
  <c r="AJ50"/>
  <c r="AQ50"/>
  <c r="AS50"/>
  <c r="AU50"/>
  <c r="AW50"/>
  <c r="AX50"/>
  <c r="AY50"/>
  <c r="AZ50"/>
  <c r="BA50"/>
  <c r="BB50"/>
  <c r="BC50"/>
  <c r="BD50"/>
  <c r="Q50"/>
  <c r="R50"/>
  <c r="P50"/>
  <c r="I46"/>
  <c r="AD50" l="1"/>
  <c r="AP46"/>
  <c r="AO46"/>
  <c r="AN46"/>
  <c r="AM46"/>
  <c r="AL46"/>
  <c r="AK46"/>
  <c r="M46"/>
  <c r="AM27"/>
  <c r="AM38"/>
  <c r="AM39"/>
  <c r="AM40"/>
  <c r="AM41"/>
  <c r="AM42"/>
  <c r="AM43"/>
  <c r="AM44"/>
  <c r="AM45"/>
  <c r="AM48"/>
  <c r="AM47"/>
  <c r="AM49"/>
  <c r="AP47"/>
  <c r="AO47"/>
  <c r="AN47"/>
  <c r="AL47"/>
  <c r="AK47"/>
  <c r="M47"/>
  <c r="I47"/>
  <c r="AM34"/>
  <c r="AM35"/>
  <c r="AM36"/>
  <c r="AM37"/>
  <c r="AV34"/>
  <c r="AT34"/>
  <c r="AO34"/>
  <c r="AN34"/>
  <c r="AL34"/>
  <c r="AK34"/>
  <c r="M34"/>
  <c r="I34"/>
  <c r="I30"/>
  <c r="M30"/>
  <c r="AK30"/>
  <c r="AL30"/>
  <c r="AM30"/>
  <c r="AN30"/>
  <c r="AO30"/>
  <c r="AP30"/>
  <c r="S30" l="1"/>
  <c r="U30"/>
  <c r="BS30"/>
  <c r="BM30"/>
  <c r="T30"/>
  <c r="BV30"/>
  <c r="BP30"/>
  <c r="T34"/>
  <c r="BS34"/>
  <c r="BM34"/>
  <c r="S34"/>
  <c r="U34"/>
  <c r="BV34"/>
  <c r="BP34"/>
  <c r="T47"/>
  <c r="BS47"/>
  <c r="BM47"/>
  <c r="S47"/>
  <c r="U47"/>
  <c r="BV47"/>
  <c r="BP47"/>
  <c r="T46"/>
  <c r="BV46"/>
  <c r="BP46"/>
  <c r="S46"/>
  <c r="U46"/>
  <c r="BS46"/>
  <c r="BM46"/>
  <c r="AP49"/>
  <c r="AO49"/>
  <c r="AN49"/>
  <c r="AL49"/>
  <c r="AK49"/>
  <c r="M49"/>
  <c r="I49"/>
  <c r="AT48"/>
  <c r="AR48"/>
  <c r="AP48"/>
  <c r="AO48"/>
  <c r="AN48"/>
  <c r="AL48"/>
  <c r="AK48"/>
  <c r="M48"/>
  <c r="I48"/>
  <c r="AR45"/>
  <c r="AP45"/>
  <c r="AO45"/>
  <c r="AN45"/>
  <c r="AL45"/>
  <c r="AK45"/>
  <c r="M45"/>
  <c r="I45"/>
  <c r="AR44"/>
  <c r="AP44"/>
  <c r="AO44"/>
  <c r="AN44"/>
  <c r="AL44"/>
  <c r="AK44"/>
  <c r="M44"/>
  <c r="I44"/>
  <c r="AR43"/>
  <c r="AP43"/>
  <c r="AO43"/>
  <c r="AN43"/>
  <c r="AL43"/>
  <c r="AK43"/>
  <c r="M43"/>
  <c r="I43"/>
  <c r="AR42"/>
  <c r="AP42"/>
  <c r="AO42"/>
  <c r="AN42"/>
  <c r="AL42"/>
  <c r="AK42"/>
  <c r="M42"/>
  <c r="I42"/>
  <c r="AT41"/>
  <c r="AR41"/>
  <c r="AP41"/>
  <c r="AO41"/>
  <c r="AN41"/>
  <c r="AL41"/>
  <c r="AK41"/>
  <c r="M41"/>
  <c r="I41"/>
  <c r="AT40"/>
  <c r="AR40"/>
  <c r="AP40"/>
  <c r="AO40"/>
  <c r="AN40"/>
  <c r="AL40"/>
  <c r="AK40"/>
  <c r="M40"/>
  <c r="I40"/>
  <c r="AR39"/>
  <c r="AP39"/>
  <c r="AO39"/>
  <c r="AN39"/>
  <c r="AL39"/>
  <c r="AK39"/>
  <c r="M39"/>
  <c r="I39"/>
  <c r="AV38"/>
  <c r="AT38"/>
  <c r="AR38"/>
  <c r="AP38"/>
  <c r="AO38"/>
  <c r="AN38"/>
  <c r="AL38"/>
  <c r="AK38"/>
  <c r="M38"/>
  <c r="I38"/>
  <c r="AV37"/>
  <c r="AT37"/>
  <c r="AP37"/>
  <c r="AO37"/>
  <c r="AN37"/>
  <c r="AL37"/>
  <c r="AK37"/>
  <c r="M37"/>
  <c r="I37"/>
  <c r="AV36"/>
  <c r="AT36"/>
  <c r="AP36"/>
  <c r="AO36"/>
  <c r="AN36"/>
  <c r="AL36"/>
  <c r="AK36"/>
  <c r="M36"/>
  <c r="I36"/>
  <c r="AV35"/>
  <c r="AT35"/>
  <c r="AO35"/>
  <c r="AN35"/>
  <c r="AL35"/>
  <c r="AK35"/>
  <c r="M35"/>
  <c r="I35"/>
  <c r="AV33"/>
  <c r="AP33"/>
  <c r="AO33"/>
  <c r="AN33"/>
  <c r="AM33"/>
  <c r="AL33"/>
  <c r="AK33"/>
  <c r="M33"/>
  <c r="I33"/>
  <c r="AV32"/>
  <c r="AO32"/>
  <c r="AN32"/>
  <c r="AM32"/>
  <c r="AL32"/>
  <c r="AK32"/>
  <c r="M32"/>
  <c r="I32"/>
  <c r="AV31"/>
  <c r="AP31"/>
  <c r="AO31"/>
  <c r="AN31"/>
  <c r="AM31"/>
  <c r="AL31"/>
  <c r="AK31"/>
  <c r="M31"/>
  <c r="I31"/>
  <c r="AT29"/>
  <c r="AT50" s="1"/>
  <c r="AR29"/>
  <c r="AP29"/>
  <c r="AO29"/>
  <c r="AN29"/>
  <c r="AM29"/>
  <c r="AL29"/>
  <c r="AK29"/>
  <c r="M29"/>
  <c r="I29"/>
  <c r="AP28"/>
  <c r="AO28"/>
  <c r="AN28"/>
  <c r="AM28"/>
  <c r="AL28"/>
  <c r="AK28"/>
  <c r="M28"/>
  <c r="I28"/>
  <c r="AP27"/>
  <c r="AO27"/>
  <c r="AN27"/>
  <c r="AL27"/>
  <c r="AK27"/>
  <c r="M27"/>
  <c r="I27"/>
  <c r="AP26"/>
  <c r="AO26"/>
  <c r="AN26"/>
  <c r="AM26"/>
  <c r="AL26"/>
  <c r="AK26"/>
  <c r="M26"/>
  <c r="I26"/>
  <c r="AO25"/>
  <c r="AN25"/>
  <c r="AM25"/>
  <c r="AL25"/>
  <c r="AK25"/>
  <c r="M25"/>
  <c r="I25"/>
  <c r="AO24"/>
  <c r="AN24"/>
  <c r="AM24"/>
  <c r="AL24"/>
  <c r="AK24"/>
  <c r="M24"/>
  <c r="I24"/>
  <c r="AP23"/>
  <c r="AO23"/>
  <c r="AN23"/>
  <c r="AM23"/>
  <c r="AL23"/>
  <c r="AK23"/>
  <c r="M23"/>
  <c r="I23"/>
  <c r="AP22"/>
  <c r="AO22"/>
  <c r="AO50" s="1"/>
  <c r="AN22"/>
  <c r="AM22"/>
  <c r="AM50" s="1"/>
  <c r="AL22"/>
  <c r="AK22"/>
  <c r="AK50" s="1"/>
  <c r="M22"/>
  <c r="I22"/>
  <c r="BD16"/>
  <c r="BF15"/>
  <c r="BF14"/>
  <c r="BF13"/>
  <c r="BF12"/>
  <c r="BF11"/>
  <c r="BF10"/>
  <c r="BF9"/>
  <c r="BF6"/>
  <c r="BF5"/>
  <c r="BF4"/>
  <c r="BF3"/>
  <c r="BF2"/>
  <c r="L22" i="14"/>
  <c r="O22" s="1"/>
  <c r="R22" s="1"/>
  <c r="S22" s="1"/>
  <c r="L21"/>
  <c r="O21" s="1"/>
  <c r="R21" s="1"/>
  <c r="S21" s="1"/>
  <c r="L20"/>
  <c r="O20" s="1"/>
  <c r="R20" s="1"/>
  <c r="S20" s="1"/>
  <c r="L19"/>
  <c r="O19" s="1"/>
  <c r="P19" s="1"/>
  <c r="R19" s="1"/>
  <c r="S19" s="1"/>
  <c r="L18"/>
  <c r="O18" s="1"/>
  <c r="P18" s="1"/>
  <c r="R18" s="1"/>
  <c r="S18" s="1"/>
  <c r="L16"/>
  <c r="O16" s="1"/>
  <c r="P16" s="1"/>
  <c r="R16" s="1"/>
  <c r="S16" s="1"/>
  <c r="L17"/>
  <c r="O17" s="1"/>
  <c r="P17" s="1"/>
  <c r="R17" s="1"/>
  <c r="S17" s="1"/>
  <c r="L15"/>
  <c r="O15" s="1"/>
  <c r="P15" s="1"/>
  <c r="R15" s="1"/>
  <c r="S15" s="1"/>
  <c r="L14"/>
  <c r="O14" s="1"/>
  <c r="O23" s="1"/>
  <c r="J19" i="13"/>
  <c r="J18"/>
  <c r="L18" s="1"/>
  <c r="J17"/>
  <c r="L17" s="1"/>
  <c r="J16"/>
  <c r="L16" s="1"/>
  <c r="J15"/>
  <c r="J14"/>
  <c r="L14" s="1"/>
  <c r="S25" i="15" l="1"/>
  <c r="U25"/>
  <c r="BV25"/>
  <c r="BP25"/>
  <c r="T25"/>
  <c r="BS25"/>
  <c r="BM25"/>
  <c r="S28"/>
  <c r="U28"/>
  <c r="BS28"/>
  <c r="BM28"/>
  <c r="T28"/>
  <c r="BV28"/>
  <c r="BP28"/>
  <c r="S29"/>
  <c r="U29"/>
  <c r="BV29"/>
  <c r="BP29"/>
  <c r="T29"/>
  <c r="BS29"/>
  <c r="BM29"/>
  <c r="S31"/>
  <c r="U31"/>
  <c r="BV31"/>
  <c r="BP31"/>
  <c r="T31"/>
  <c r="BS31"/>
  <c r="BM31"/>
  <c r="T35"/>
  <c r="BV35"/>
  <c r="BP35"/>
  <c r="S35"/>
  <c r="U35"/>
  <c r="BS35"/>
  <c r="BM35"/>
  <c r="T36"/>
  <c r="S36"/>
  <c r="U36"/>
  <c r="T38"/>
  <c r="BV38"/>
  <c r="BP38"/>
  <c r="S38"/>
  <c r="U38"/>
  <c r="BS38"/>
  <c r="BM38"/>
  <c r="T39"/>
  <c r="BS39"/>
  <c r="BM39"/>
  <c r="S39"/>
  <c r="U39"/>
  <c r="BV39"/>
  <c r="BP39"/>
  <c r="T40"/>
  <c r="BV40"/>
  <c r="BP40"/>
  <c r="S40"/>
  <c r="U40"/>
  <c r="BS40"/>
  <c r="BM40"/>
  <c r="T42"/>
  <c r="BV42"/>
  <c r="BP42"/>
  <c r="S42"/>
  <c r="U42"/>
  <c r="BS42"/>
  <c r="BM42"/>
  <c r="T43"/>
  <c r="BS43"/>
  <c r="BM43"/>
  <c r="S43"/>
  <c r="U43"/>
  <c r="BV43"/>
  <c r="BP43"/>
  <c r="T44"/>
  <c r="BV44"/>
  <c r="BP44"/>
  <c r="S44"/>
  <c r="U44"/>
  <c r="BS44"/>
  <c r="BM44"/>
  <c r="T45"/>
  <c r="BS45"/>
  <c r="BM45"/>
  <c r="S45"/>
  <c r="U45"/>
  <c r="BV45"/>
  <c r="BP45"/>
  <c r="T48"/>
  <c r="BV48"/>
  <c r="BP48"/>
  <c r="S48"/>
  <c r="U48"/>
  <c r="BS48"/>
  <c r="BM48"/>
  <c r="V46"/>
  <c r="V34"/>
  <c r="BF34" s="1"/>
  <c r="V30"/>
  <c r="T22"/>
  <c r="BV22"/>
  <c r="BP22"/>
  <c r="BS22"/>
  <c r="BM22"/>
  <c r="S23"/>
  <c r="U23"/>
  <c r="BV23"/>
  <c r="BP23"/>
  <c r="T23"/>
  <c r="BS23"/>
  <c r="BM23"/>
  <c r="S24"/>
  <c r="U24"/>
  <c r="BS24"/>
  <c r="BM24"/>
  <c r="T24"/>
  <c r="BV24"/>
  <c r="BP24"/>
  <c r="S26"/>
  <c r="U26"/>
  <c r="BS26"/>
  <c r="BM26"/>
  <c r="T26"/>
  <c r="BV26"/>
  <c r="BP26"/>
  <c r="S27"/>
  <c r="U27"/>
  <c r="BV27"/>
  <c r="BP27"/>
  <c r="T27"/>
  <c r="BS27"/>
  <c r="BM27"/>
  <c r="S32"/>
  <c r="U32"/>
  <c r="BS32"/>
  <c r="BM32"/>
  <c r="T32"/>
  <c r="BV32"/>
  <c r="BP32"/>
  <c r="T33"/>
  <c r="BV33"/>
  <c r="BP33"/>
  <c r="S33"/>
  <c r="U33"/>
  <c r="BS33"/>
  <c r="BM33"/>
  <c r="T37"/>
  <c r="BS37"/>
  <c r="BM37"/>
  <c r="S37"/>
  <c r="U37"/>
  <c r="BV37"/>
  <c r="BP37"/>
  <c r="T41"/>
  <c r="BS41"/>
  <c r="BM41"/>
  <c r="S41"/>
  <c r="U41"/>
  <c r="BV41"/>
  <c r="BP41"/>
  <c r="T49"/>
  <c r="BS49"/>
  <c r="BM49"/>
  <c r="S49"/>
  <c r="U49"/>
  <c r="BV49"/>
  <c r="BP49"/>
  <c r="V47"/>
  <c r="BV36"/>
  <c r="BS36"/>
  <c r="BS50" s="1"/>
  <c r="BP36"/>
  <c r="BM36"/>
  <c r="BM50" s="1"/>
  <c r="AL50"/>
  <c r="AN50"/>
  <c r="AP50"/>
  <c r="AR50"/>
  <c r="AV50"/>
  <c r="BE34"/>
  <c r="M16" i="13"/>
  <c r="O16" s="1"/>
  <c r="P16" s="1"/>
  <c r="O17"/>
  <c r="P17" s="1"/>
  <c r="O18"/>
  <c r="P18" s="1"/>
  <c r="I50" i="15"/>
  <c r="L19" i="13"/>
  <c r="O19" s="1"/>
  <c r="P19" s="1"/>
  <c r="L15"/>
  <c r="M15" s="1"/>
  <c r="O15" s="1"/>
  <c r="P15" s="1"/>
  <c r="S22" i="15"/>
  <c r="U22"/>
  <c r="P14" i="14"/>
  <c r="P23" s="1"/>
  <c r="M14" i="13"/>
  <c r="BF30" i="15" l="1"/>
  <c r="V41"/>
  <c r="V33"/>
  <c r="V26"/>
  <c r="V23"/>
  <c r="V45"/>
  <c r="BF43"/>
  <c r="V43"/>
  <c r="V40"/>
  <c r="V38"/>
  <c r="V35"/>
  <c r="V31"/>
  <c r="V28"/>
  <c r="BF49"/>
  <c r="V49"/>
  <c r="V37"/>
  <c r="BF27"/>
  <c r="V27"/>
  <c r="BF24"/>
  <c r="V24"/>
  <c r="BF48"/>
  <c r="V48"/>
  <c r="V44"/>
  <c r="BF42"/>
  <c r="V42"/>
  <c r="BF39"/>
  <c r="V39"/>
  <c r="V36"/>
  <c r="BF29"/>
  <c r="V29"/>
  <c r="V25"/>
  <c r="BE47"/>
  <c r="BF47" s="1"/>
  <c r="BP50"/>
  <c r="BV50"/>
  <c r="V32"/>
  <c r="L20" i="13"/>
  <c r="M20"/>
  <c r="T50" i="15"/>
  <c r="U50"/>
  <c r="S50"/>
  <c r="BE30"/>
  <c r="BE46"/>
  <c r="BF46" s="1"/>
  <c r="BE48"/>
  <c r="V22"/>
  <c r="BE22" s="1"/>
  <c r="BE42"/>
  <c r="BE45"/>
  <c r="BF45" s="1"/>
  <c r="BE43"/>
  <c r="BE40"/>
  <c r="BF40" s="1"/>
  <c r="BE39"/>
  <c r="BE35"/>
  <c r="BF35" s="1"/>
  <c r="BE24"/>
  <c r="BE41"/>
  <c r="BF41" s="1"/>
  <c r="BE49"/>
  <c r="BE31"/>
  <c r="BF31" s="1"/>
  <c r="BE29"/>
  <c r="BE28"/>
  <c r="BF28" s="1"/>
  <c r="BE27"/>
  <c r="BE26"/>
  <c r="BF26" s="1"/>
  <c r="R14" i="14"/>
  <c r="R23" s="1"/>
  <c r="O14" i="13"/>
  <c r="BF22" i="15" l="1"/>
  <c r="O20" i="13"/>
  <c r="P14"/>
  <c r="P20" s="1"/>
  <c r="BE44" i="15"/>
  <c r="BF44" s="1"/>
  <c r="BE38"/>
  <c r="BF38" s="1"/>
  <c r="BE37"/>
  <c r="BF37" s="1"/>
  <c r="BE36"/>
  <c r="BF36" s="1"/>
  <c r="BE33"/>
  <c r="BF33" s="1"/>
  <c r="BE32"/>
  <c r="BF32" s="1"/>
  <c r="BE25"/>
  <c r="BF25" s="1"/>
  <c r="BE23"/>
  <c r="BF23" s="1"/>
  <c r="V50"/>
  <c r="S14" i="14"/>
  <c r="S23" s="1"/>
  <c r="BE50" i="15" l="1"/>
  <c r="BF50"/>
</calcChain>
</file>

<file path=xl/sharedStrings.xml><?xml version="1.0" encoding="utf-8"?>
<sst xmlns="http://schemas.openxmlformats.org/spreadsheetml/2006/main" count="800" uniqueCount="218">
  <si>
    <t>ШТАТНОЕ РАСПИСАНИЕ  АДМИНИСТРАТИВНО-ХОЗЯИСТВЕННОГО ПЕРСОНАЛА</t>
  </si>
  <si>
    <t xml:space="preserve">на  1 сентября 2006 года </t>
  </si>
  <si>
    <t>БУРЕВЕСТНЕНСКОЙ СРЕДНЕЙ ШКОЛЫ</t>
  </si>
  <si>
    <t>Адрес учреждения с.Буревестник, Наурзумский район</t>
  </si>
  <si>
    <t>№</t>
  </si>
  <si>
    <t>Наименование должности</t>
  </si>
  <si>
    <t>Наименование уч.зав</t>
  </si>
  <si>
    <t>№ диплома</t>
  </si>
  <si>
    <t>образо вание</t>
  </si>
  <si>
    <t>кате-</t>
  </si>
  <si>
    <t>ставка</t>
  </si>
  <si>
    <t>недельн</t>
  </si>
  <si>
    <t>шт. ед</t>
  </si>
  <si>
    <t>должн.оклад АУП</t>
  </si>
  <si>
    <t>сель/ местн. 25%</t>
  </si>
  <si>
    <t>доплата за кат-ю</t>
  </si>
  <si>
    <t>п/п</t>
  </si>
  <si>
    <t>G</t>
  </si>
  <si>
    <t>стаж</t>
  </si>
  <si>
    <t>гория</t>
  </si>
  <si>
    <t>в</t>
  </si>
  <si>
    <t>нагрузка</t>
  </si>
  <si>
    <t>лет</t>
  </si>
  <si>
    <t>месяц</t>
  </si>
  <si>
    <t>Директор</t>
  </si>
  <si>
    <t>высшее</t>
  </si>
  <si>
    <t>Зам.по УР</t>
  </si>
  <si>
    <t>Г-1№256087</t>
  </si>
  <si>
    <t>Зам. По ВР</t>
  </si>
  <si>
    <t>Я216731</t>
  </si>
  <si>
    <t>переводчик</t>
  </si>
  <si>
    <t>ср.спец</t>
  </si>
  <si>
    <t>делопроиз.</t>
  </si>
  <si>
    <t>завхоз</t>
  </si>
  <si>
    <t>х</t>
  </si>
  <si>
    <t>Директор  школы</t>
  </si>
  <si>
    <t>Экономист</t>
  </si>
  <si>
    <t>ШТАТНОЕ РАСПИСАНИЕ  УЧЕБНО - ВСПОМОГАТЕЛЬНОГО ПЕРСОНАЛА</t>
  </si>
  <si>
    <t>%</t>
  </si>
  <si>
    <t xml:space="preserve"> НВП</t>
  </si>
  <si>
    <t>НТ368458</t>
  </si>
  <si>
    <t>высш</t>
  </si>
  <si>
    <t>вожатая</t>
  </si>
  <si>
    <t>соц.педогог</t>
  </si>
  <si>
    <t>МТ-1№115304</t>
  </si>
  <si>
    <t>вторая</t>
  </si>
  <si>
    <t>воспит.КПП</t>
  </si>
  <si>
    <t>библиотек</t>
  </si>
  <si>
    <t>Ч748396</t>
  </si>
  <si>
    <t>психолог</t>
  </si>
  <si>
    <t>лаборант</t>
  </si>
  <si>
    <t>Показатели на начало года</t>
  </si>
  <si>
    <t>1-4</t>
  </si>
  <si>
    <t>5 - 9</t>
  </si>
  <si>
    <t>10 - 11</t>
  </si>
  <si>
    <t>итого</t>
  </si>
  <si>
    <t>ТАРИФИКАЦИОННЫЙ СПИСОК УЧИТЕЛЕЙ БУРЕВЕСТНЕНСКОЙ СРЕДНЕЙ ШКОЛЫ</t>
  </si>
  <si>
    <t>Число классов на 1 сентября</t>
  </si>
  <si>
    <t>Число к / комплектов на 1 сентября</t>
  </si>
  <si>
    <t>показатели на начало месяца</t>
  </si>
  <si>
    <t>5-9</t>
  </si>
  <si>
    <t>10-11</t>
  </si>
  <si>
    <t>Число учащихся на 1 сентября</t>
  </si>
  <si>
    <t>Общее число часов в неделю</t>
  </si>
  <si>
    <t>а) число часов по учебному плану</t>
  </si>
  <si>
    <t xml:space="preserve">б) число дополнительных часов </t>
  </si>
  <si>
    <t xml:space="preserve">          иностранный язык</t>
  </si>
  <si>
    <t xml:space="preserve">          трудовое обучение</t>
  </si>
  <si>
    <t xml:space="preserve">          информатика</t>
  </si>
  <si>
    <t xml:space="preserve">          казахский язык</t>
  </si>
  <si>
    <t>каз лит-ра</t>
  </si>
  <si>
    <t xml:space="preserve">        физкультура</t>
  </si>
  <si>
    <t xml:space="preserve">вариатив </t>
  </si>
  <si>
    <t>образование</t>
  </si>
  <si>
    <t>педставки</t>
  </si>
  <si>
    <t xml:space="preserve">   число часов в неделю</t>
  </si>
  <si>
    <t xml:space="preserve">   зарплата в месяц</t>
  </si>
  <si>
    <t>проверка тетради</t>
  </si>
  <si>
    <t>кол-во часов (проверка тетради)</t>
  </si>
  <si>
    <t>25%каз яз и рус.яз</t>
  </si>
  <si>
    <t>классное рук-во</t>
  </si>
  <si>
    <t>кабинет</t>
  </si>
  <si>
    <t>бдо</t>
  </si>
  <si>
    <t xml:space="preserve">1 - 4 кл </t>
  </si>
  <si>
    <t>5 - 9  кл</t>
  </si>
  <si>
    <t>10 - 11 кл</t>
  </si>
  <si>
    <t>1-4кл</t>
  </si>
  <si>
    <t>5-9кл</t>
  </si>
  <si>
    <t>1 - 4кл</t>
  </si>
  <si>
    <t>5  -9кл</t>
  </si>
  <si>
    <t>часы</t>
  </si>
  <si>
    <t>сумма</t>
  </si>
  <si>
    <t>биология</t>
  </si>
  <si>
    <t>ЖБ №0538108</t>
  </si>
  <si>
    <t xml:space="preserve">высш </t>
  </si>
  <si>
    <t>3 класс</t>
  </si>
  <si>
    <t>ПТ-1 №333613</t>
  </si>
  <si>
    <t>КТ №183349</t>
  </si>
  <si>
    <t>первая</t>
  </si>
  <si>
    <t>иностр.язык</t>
  </si>
  <si>
    <t>ЖБ_Б №0290656</t>
  </si>
  <si>
    <t>математ.</t>
  </si>
  <si>
    <t>ЖБ №0597885</t>
  </si>
  <si>
    <t>ТКБ №0315258</t>
  </si>
  <si>
    <t>физ-ра</t>
  </si>
  <si>
    <t>ЖБ-Б №0612115</t>
  </si>
  <si>
    <t>ЖБ №0203369</t>
  </si>
  <si>
    <t>ЖБ №0722397</t>
  </si>
  <si>
    <t>рус-яз,лит-ра</t>
  </si>
  <si>
    <t>ЖБ №0597712</t>
  </si>
  <si>
    <t xml:space="preserve"> география</t>
  </si>
  <si>
    <t>ЖБ-Б№0073223</t>
  </si>
  <si>
    <t>9</t>
  </si>
  <si>
    <t>ЖБ-Б №0876978</t>
  </si>
  <si>
    <t>каз.язык,лит</t>
  </si>
  <si>
    <t>ТКБ № 0095970</t>
  </si>
  <si>
    <t>ОАБ №0507754</t>
  </si>
  <si>
    <t>МТ-1 №115314</t>
  </si>
  <si>
    <t>ЖБ №0597851</t>
  </si>
  <si>
    <t>каз.язык</t>
  </si>
  <si>
    <t>ТКБ №0540235</t>
  </si>
  <si>
    <t>история</t>
  </si>
  <si>
    <t xml:space="preserve"> </t>
  </si>
  <si>
    <t>по 1400</t>
  </si>
  <si>
    <t>А1-3-1</t>
  </si>
  <si>
    <t>С3</t>
  </si>
  <si>
    <t>D1</t>
  </si>
  <si>
    <t>C3</t>
  </si>
  <si>
    <t>В3-4</t>
  </si>
  <si>
    <t>В4-4</t>
  </si>
  <si>
    <t>В2-3</t>
  </si>
  <si>
    <t>В2-1</t>
  </si>
  <si>
    <t>В4-3</t>
  </si>
  <si>
    <t>В4-2</t>
  </si>
  <si>
    <t>В2-2</t>
  </si>
  <si>
    <t>В2-4</t>
  </si>
  <si>
    <t>итого ЗП в месяц МБ</t>
  </si>
  <si>
    <t xml:space="preserve">                  Воронкова Т.И.</t>
  </si>
  <si>
    <t xml:space="preserve">                                    Воронкова Т.И.</t>
  </si>
  <si>
    <t>кат-я</t>
  </si>
  <si>
    <t>Гл.бухгалтер</t>
  </si>
  <si>
    <t xml:space="preserve">                                     Каргулова Т.Б.</t>
  </si>
  <si>
    <t xml:space="preserve">Гл.бухгалтер  </t>
  </si>
  <si>
    <t xml:space="preserve">                  Каргулова Т.Б.</t>
  </si>
  <si>
    <t xml:space="preserve"> мастер</t>
  </si>
  <si>
    <t>допл. учебн 30%</t>
  </si>
  <si>
    <t>А1-4</t>
  </si>
  <si>
    <t>самопозн</t>
  </si>
  <si>
    <t>4 класс</t>
  </si>
  <si>
    <t>химия</t>
  </si>
  <si>
    <t>надбавка 10%</t>
  </si>
  <si>
    <t xml:space="preserve">итого в месяц </t>
  </si>
  <si>
    <t xml:space="preserve">итого ЗП в месяц </t>
  </si>
  <si>
    <t>информатика</t>
  </si>
  <si>
    <t>4,0,0</t>
  </si>
  <si>
    <t>27,0,15</t>
  </si>
  <si>
    <t>0,0,0</t>
  </si>
  <si>
    <t>2  класс</t>
  </si>
  <si>
    <t>худож.труд</t>
  </si>
  <si>
    <t>самопознание</t>
  </si>
  <si>
    <t>1 класс</t>
  </si>
  <si>
    <t>математ</t>
  </si>
  <si>
    <t>каз.яз</t>
  </si>
  <si>
    <t xml:space="preserve">       </t>
  </si>
  <si>
    <t>В3-3</t>
  </si>
  <si>
    <t xml:space="preserve">  Оспанова Т.Б.</t>
  </si>
  <si>
    <t>БДО</t>
  </si>
  <si>
    <t>Коэффициент</t>
  </si>
  <si>
    <t xml:space="preserve">                 Оспанова Т.Б</t>
  </si>
  <si>
    <t>Оспанова Т.Б.</t>
  </si>
  <si>
    <t>Сумма за часы (проверка тетради)</t>
  </si>
  <si>
    <t xml:space="preserve">на  1  июня 2019 года </t>
  </si>
  <si>
    <t>эксперт</t>
  </si>
  <si>
    <t>27,0,6</t>
  </si>
  <si>
    <t>5,0,20</t>
  </si>
  <si>
    <t>13,0,12</t>
  </si>
  <si>
    <t>5,0,0</t>
  </si>
  <si>
    <t>20,0,6</t>
  </si>
  <si>
    <t>12,0,0</t>
  </si>
  <si>
    <t xml:space="preserve">на  1 сентября  2019 года </t>
  </si>
  <si>
    <t xml:space="preserve">на  1  сентября   2019 года </t>
  </si>
  <si>
    <t>38,2,4</t>
  </si>
  <si>
    <t>14,02,11</t>
  </si>
  <si>
    <t>28,0,15</t>
  </si>
  <si>
    <t>1,0,0</t>
  </si>
  <si>
    <t>9,0,11</t>
  </si>
  <si>
    <t>8,10,15</t>
  </si>
  <si>
    <t>23,10,15</t>
  </si>
  <si>
    <t>31,0,1</t>
  </si>
  <si>
    <t>10,0,13</t>
  </si>
  <si>
    <t>18,0,11</t>
  </si>
  <si>
    <t>31,0,16</t>
  </si>
  <si>
    <t>23,0,0</t>
  </si>
  <si>
    <t>8,0,0</t>
  </si>
  <si>
    <t>31,0,14</t>
  </si>
  <si>
    <t>05,10,0</t>
  </si>
  <si>
    <t>5,0,10</t>
  </si>
  <si>
    <t>модератор</t>
  </si>
  <si>
    <t>естествознание</t>
  </si>
  <si>
    <t>физика</t>
  </si>
  <si>
    <t xml:space="preserve"> английский яз</t>
  </si>
  <si>
    <t>музыка</t>
  </si>
  <si>
    <t>сельские 25%</t>
  </si>
  <si>
    <t>недельная нагрузка</t>
  </si>
  <si>
    <t>пед стаж</t>
  </si>
  <si>
    <t>категория</t>
  </si>
  <si>
    <t>оклад</t>
  </si>
  <si>
    <t>Блок</t>
  </si>
  <si>
    <t>препод предметы</t>
  </si>
  <si>
    <t>Инклюзивные часы</t>
  </si>
  <si>
    <t>Инклюзив 40%</t>
  </si>
  <si>
    <t>40,0,14</t>
  </si>
  <si>
    <t xml:space="preserve">обновленка </t>
  </si>
  <si>
    <t>Модератор 30%</t>
  </si>
  <si>
    <t>Эксперт 35%</t>
  </si>
  <si>
    <t>Ислледователь 40%</t>
  </si>
  <si>
    <t>пед. Ст</t>
  </si>
  <si>
    <t xml:space="preserve">часы </t>
  </si>
</sst>
</file>

<file path=xl/styles.xml><?xml version="1.0" encoding="utf-8"?>
<styleSheet xmlns="http://schemas.openxmlformats.org/spreadsheetml/2006/main">
  <numFmts count="1">
    <numFmt numFmtId="164" formatCode="0.0"/>
  </numFmts>
  <fonts count="29">
    <font>
      <sz val="11"/>
      <color theme="1"/>
      <name val="Calibri"/>
      <family val="2"/>
      <charset val="204"/>
      <scheme val="minor"/>
    </font>
    <font>
      <b/>
      <sz val="10"/>
      <name val="Antique Olive"/>
      <charset val="204"/>
    </font>
    <font>
      <sz val="10"/>
      <name val="Antique Olive"/>
      <family val="2"/>
    </font>
    <font>
      <b/>
      <sz val="10"/>
      <name val="Arial"/>
      <family val="2"/>
      <charset val="204"/>
    </font>
    <font>
      <b/>
      <sz val="10"/>
      <name val="Antique Olive"/>
      <family val="2"/>
    </font>
    <font>
      <b/>
      <sz val="8"/>
      <name val="Antique Olive"/>
      <family val="2"/>
    </font>
    <font>
      <b/>
      <sz val="10"/>
      <name val="Arial"/>
      <family val="2"/>
    </font>
    <font>
      <b/>
      <sz val="10"/>
      <name val="Arial Cyr"/>
      <charset val="204"/>
    </font>
    <font>
      <sz val="8"/>
      <name val="Antique Olive"/>
      <family val="2"/>
    </font>
    <font>
      <sz val="9"/>
      <name val="Antique Olive"/>
      <family val="2"/>
    </font>
    <font>
      <sz val="9"/>
      <name val="Helv"/>
      <charset val="204"/>
    </font>
    <font>
      <sz val="9"/>
      <name val="Arial"/>
      <family val="2"/>
      <charset val="204"/>
    </font>
    <font>
      <b/>
      <sz val="9"/>
      <name val="Antique Olive"/>
      <family val="2"/>
    </font>
    <font>
      <b/>
      <sz val="9"/>
      <name val="Arial"/>
      <family val="2"/>
      <charset val="204"/>
    </font>
    <font>
      <sz val="10"/>
      <name val="Helv"/>
      <charset val="204"/>
    </font>
    <font>
      <sz val="10"/>
      <name val="Arial"/>
      <family val="2"/>
    </font>
    <font>
      <b/>
      <sz val="10"/>
      <name val="Times New Roman"/>
      <family val="1"/>
      <charset val="204"/>
    </font>
    <font>
      <b/>
      <sz val="10"/>
      <name val="Helv"/>
      <charset val="204"/>
    </font>
    <font>
      <sz val="10"/>
      <name val="Times New Roman"/>
      <family val="1"/>
      <charset val="204"/>
    </font>
    <font>
      <sz val="12"/>
      <name val="Antique Olive"/>
      <family val="2"/>
    </font>
    <font>
      <b/>
      <sz val="12"/>
      <name val="Antique Olive"/>
      <family val="2"/>
    </font>
    <font>
      <sz val="10"/>
      <color rgb="FFFF0000"/>
      <name val="Antique Olive"/>
      <family val="2"/>
    </font>
    <font>
      <b/>
      <sz val="11"/>
      <color theme="1"/>
      <name val="Calibri"/>
      <family val="2"/>
      <charset val="204"/>
      <scheme val="minor"/>
    </font>
    <font>
      <sz val="8"/>
      <color rgb="FFFF0000"/>
      <name val="Antique Olive"/>
      <family val="2"/>
    </font>
    <font>
      <sz val="10"/>
      <color rgb="FFFF0000"/>
      <name val="Antique Olive"/>
      <charset val="204"/>
    </font>
    <font>
      <sz val="8"/>
      <name val="Antique Olive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6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2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Border="1"/>
    <xf numFmtId="0" fontId="2" fillId="0" borderId="0" xfId="0" applyFont="1"/>
    <xf numFmtId="0" fontId="2" fillId="2" borderId="0" xfId="0" applyFont="1" applyFill="1" applyBorder="1" applyAlignment="1">
      <alignment horizontal="left"/>
    </xf>
    <xf numFmtId="0" fontId="2" fillId="0" borderId="0" xfId="0" applyFont="1" applyBorder="1"/>
    <xf numFmtId="0" fontId="0" fillId="2" borderId="0" xfId="0" applyFont="1" applyFill="1"/>
    <xf numFmtId="0" fontId="2" fillId="2" borderId="3" xfId="0" applyFont="1" applyFill="1" applyBorder="1" applyAlignment="1"/>
    <xf numFmtId="1" fontId="2" fillId="0" borderId="3" xfId="0" applyNumberFormat="1" applyFont="1" applyFill="1" applyBorder="1" applyAlignment="1">
      <alignment horizontal="center"/>
    </xf>
    <xf numFmtId="0" fontId="2" fillId="0" borderId="3" xfId="0" applyFont="1" applyFill="1" applyBorder="1" applyAlignment="1"/>
    <xf numFmtId="0" fontId="2" fillId="0" borderId="3" xfId="0" applyFont="1" applyFill="1" applyBorder="1"/>
    <xf numFmtId="0" fontId="2" fillId="0" borderId="3" xfId="0" applyFont="1" applyFill="1" applyBorder="1" applyAlignment="1">
      <alignment horizontal="left"/>
    </xf>
    <xf numFmtId="0" fontId="8" fillId="0" borderId="3" xfId="0" applyFont="1" applyFill="1" applyBorder="1"/>
    <xf numFmtId="0" fontId="2" fillId="0" borderId="3" xfId="0" applyFont="1" applyFill="1" applyBorder="1" applyAlignment="1">
      <alignment horizontal="center"/>
    </xf>
    <xf numFmtId="0" fontId="2" fillId="0" borderId="0" xfId="0" applyFont="1" applyFill="1" applyBorder="1"/>
    <xf numFmtId="1" fontId="2" fillId="0" borderId="0" xfId="0" applyNumberFormat="1" applyFont="1" applyFill="1" applyBorder="1"/>
    <xf numFmtId="0" fontId="4" fillId="2" borderId="0" xfId="0" applyFont="1" applyFill="1" applyBorder="1"/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7" fillId="0" borderId="0" xfId="0" applyFont="1"/>
    <xf numFmtId="0" fontId="3" fillId="0" borderId="0" xfId="0" applyFont="1"/>
    <xf numFmtId="0" fontId="3" fillId="2" borderId="0" xfId="0" applyFont="1" applyFill="1"/>
    <xf numFmtId="0" fontId="2" fillId="0" borderId="0" xfId="0" applyFont="1" applyFill="1"/>
    <xf numFmtId="0" fontId="1" fillId="0" borderId="0" xfId="0" applyFont="1" applyFill="1"/>
    <xf numFmtId="0" fontId="1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left"/>
    </xf>
    <xf numFmtId="0" fontId="0" fillId="0" borderId="0" xfId="0" applyFont="1" applyFill="1"/>
    <xf numFmtId="1" fontId="2" fillId="0" borderId="0" xfId="0" applyNumberFormat="1" applyFont="1" applyFill="1" applyBorder="1" applyAlignment="1">
      <alignment horizontal="center"/>
    </xf>
    <xf numFmtId="0" fontId="4" fillId="0" borderId="0" xfId="0" applyFont="1" applyFill="1" applyBorder="1"/>
    <xf numFmtId="0" fontId="4" fillId="0" borderId="0" xfId="0" applyFont="1" applyFill="1"/>
    <xf numFmtId="0" fontId="7" fillId="0" borderId="0" xfId="0" applyFont="1" applyFill="1"/>
    <xf numFmtId="0" fontId="3" fillId="0" borderId="0" xfId="0" applyFont="1" applyFill="1"/>
    <xf numFmtId="0" fontId="9" fillId="0" borderId="0" xfId="0" applyFont="1" applyFill="1"/>
    <xf numFmtId="9" fontId="9" fillId="0" borderId="0" xfId="0" applyNumberFormat="1" applyFont="1" applyFill="1"/>
    <xf numFmtId="0" fontId="9" fillId="0" borderId="0" xfId="0" applyFont="1" applyFill="1" applyAlignment="1">
      <alignment horizontal="center"/>
    </xf>
    <xf numFmtId="0" fontId="10" fillId="0" borderId="0" xfId="0" applyFont="1" applyFill="1"/>
    <xf numFmtId="0" fontId="11" fillId="0" borderId="3" xfId="0" applyFont="1" applyFill="1" applyBorder="1"/>
    <xf numFmtId="49" fontId="11" fillId="0" borderId="3" xfId="0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/>
    <xf numFmtId="0" fontId="13" fillId="0" borderId="0" xfId="0" applyFont="1" applyFill="1"/>
    <xf numFmtId="0" fontId="9" fillId="0" borderId="0" xfId="0" applyFont="1" applyFill="1" applyBorder="1"/>
    <xf numFmtId="0" fontId="9" fillId="0" borderId="0" xfId="0" applyFont="1" applyFill="1" applyBorder="1" applyAlignment="1">
      <alignment horizontal="center"/>
    </xf>
    <xf numFmtId="2" fontId="11" fillId="0" borderId="0" xfId="0" applyNumberFormat="1" applyFont="1" applyFill="1" applyBorder="1" applyAlignment="1">
      <alignment horizontal="center"/>
    </xf>
    <xf numFmtId="0" fontId="11" fillId="0" borderId="0" xfId="0" applyFont="1" applyFill="1"/>
    <xf numFmtId="0" fontId="9" fillId="3" borderId="3" xfId="0" applyFont="1" applyFill="1" applyBorder="1"/>
    <xf numFmtId="9" fontId="9" fillId="0" borderId="0" xfId="0" applyNumberFormat="1" applyFont="1" applyFill="1" applyBorder="1"/>
    <xf numFmtId="0" fontId="0" fillId="0" borderId="0" xfId="0" applyFont="1" applyFill="1" applyAlignment="1">
      <alignment vertical="center" wrapText="1"/>
    </xf>
    <xf numFmtId="0" fontId="2" fillId="2" borderId="3" xfId="0" applyFont="1" applyFill="1" applyBorder="1" applyAlignment="1">
      <alignment vertical="center"/>
    </xf>
    <xf numFmtId="1" fontId="2" fillId="0" borderId="3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0" fillId="3" borderId="0" xfId="0" applyFill="1"/>
    <xf numFmtId="0" fontId="2" fillId="3" borderId="3" xfId="0" applyFont="1" applyFill="1" applyBorder="1" applyAlignment="1"/>
    <xf numFmtId="0" fontId="2" fillId="3" borderId="3" xfId="0" applyFont="1" applyFill="1" applyBorder="1"/>
    <xf numFmtId="0" fontId="2" fillId="3" borderId="3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center"/>
    </xf>
    <xf numFmtId="1" fontId="2" fillId="3" borderId="3" xfId="0" applyNumberFormat="1" applyFont="1" applyFill="1" applyBorder="1" applyAlignment="1">
      <alignment horizontal="center"/>
    </xf>
    <xf numFmtId="0" fontId="2" fillId="3" borderId="0" xfId="0" applyFont="1" applyFill="1" applyBorder="1"/>
    <xf numFmtId="9" fontId="2" fillId="3" borderId="3" xfId="0" applyNumberFormat="1" applyFont="1" applyFill="1" applyBorder="1"/>
    <xf numFmtId="10" fontId="2" fillId="3" borderId="8" xfId="0" applyNumberFormat="1" applyFont="1" applyFill="1" applyBorder="1"/>
    <xf numFmtId="9" fontId="2" fillId="3" borderId="7" xfId="0" applyNumberFormat="1" applyFont="1" applyFill="1" applyBorder="1"/>
    <xf numFmtId="1" fontId="15" fillId="3" borderId="1" xfId="0" applyNumberFormat="1" applyFont="1" applyFill="1" applyBorder="1"/>
    <xf numFmtId="1" fontId="15" fillId="3" borderId="6" xfId="0" applyNumberFormat="1" applyFont="1" applyFill="1" applyBorder="1"/>
    <xf numFmtId="1" fontId="15" fillId="3" borderId="3" xfId="0" applyNumberFormat="1" applyFont="1" applyFill="1" applyBorder="1"/>
    <xf numFmtId="0" fontId="2" fillId="3" borderId="3" xfId="0" applyNumberFormat="1" applyFont="1" applyFill="1" applyBorder="1"/>
    <xf numFmtId="1" fontId="2" fillId="3" borderId="3" xfId="0" applyNumberFormat="1" applyFont="1" applyFill="1" applyBorder="1"/>
    <xf numFmtId="0" fontId="2" fillId="3" borderId="7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vertical="center" wrapText="1"/>
    </xf>
    <xf numFmtId="1" fontId="2" fillId="3" borderId="3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1" fontId="2" fillId="3" borderId="8" xfId="0" applyNumberFormat="1" applyFont="1" applyFill="1" applyBorder="1"/>
    <xf numFmtId="164" fontId="2" fillId="3" borderId="7" xfId="0" applyNumberFormat="1" applyFont="1" applyFill="1" applyBorder="1"/>
    <xf numFmtId="0" fontId="2" fillId="3" borderId="9" xfId="0" applyFont="1" applyFill="1" applyBorder="1"/>
    <xf numFmtId="0" fontId="2" fillId="3" borderId="12" xfId="0" applyFont="1" applyFill="1" applyBorder="1"/>
    <xf numFmtId="9" fontId="2" fillId="3" borderId="3" xfId="0" applyNumberFormat="1" applyFont="1" applyFill="1" applyBorder="1" applyAlignment="1">
      <alignment horizontal="center" vertical="center"/>
    </xf>
    <xf numFmtId="1" fontId="2" fillId="3" borderId="8" xfId="0" applyNumberFormat="1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/>
    </xf>
    <xf numFmtId="1" fontId="2" fillId="3" borderId="9" xfId="0" applyNumberFormat="1" applyFont="1" applyFill="1" applyBorder="1"/>
    <xf numFmtId="1" fontId="2" fillId="3" borderId="7" xfId="0" applyNumberFormat="1" applyFont="1" applyFill="1" applyBorder="1"/>
    <xf numFmtId="0" fontId="2" fillId="3" borderId="3" xfId="0" applyNumberFormat="1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 vertical="center"/>
    </xf>
    <xf numFmtId="0" fontId="2" fillId="3" borderId="8" xfId="0" applyFont="1" applyFill="1" applyBorder="1"/>
    <xf numFmtId="9" fontId="2" fillId="0" borderId="0" xfId="0" applyNumberFormat="1" applyFont="1" applyFill="1" applyBorder="1"/>
    <xf numFmtId="0" fontId="16" fillId="0" borderId="0" xfId="0" applyFont="1" applyFill="1"/>
    <xf numFmtId="0" fontId="17" fillId="0" borderId="0" xfId="0" applyFont="1" applyFill="1"/>
    <xf numFmtId="0" fontId="14" fillId="0" borderId="0" xfId="0" applyFont="1" applyFill="1"/>
    <xf numFmtId="0" fontId="4" fillId="0" borderId="0" xfId="0" applyFont="1" applyFill="1" applyBorder="1" applyAlignment="1">
      <alignment horizontal="center"/>
    </xf>
    <xf numFmtId="0" fontId="16" fillId="2" borderId="0" xfId="0" applyFont="1" applyFill="1"/>
    <xf numFmtId="0" fontId="16" fillId="2" borderId="0" xfId="0" applyFont="1" applyFill="1" applyBorder="1"/>
    <xf numFmtId="9" fontId="4" fillId="0" borderId="0" xfId="0" applyNumberFormat="1" applyFont="1" applyFill="1" applyBorder="1"/>
    <xf numFmtId="0" fontId="1" fillId="2" borderId="0" xfId="0" applyFont="1" applyFill="1" applyBorder="1"/>
    <xf numFmtId="0" fontId="4" fillId="0" borderId="0" xfId="0" applyFont="1" applyFill="1" applyAlignment="1">
      <alignment horizontal="center"/>
    </xf>
    <xf numFmtId="1" fontId="2" fillId="3" borderId="2" xfId="0" applyNumberFormat="1" applyFont="1" applyFill="1" applyBorder="1"/>
    <xf numFmtId="1" fontId="2" fillId="3" borderId="1" xfId="0" applyNumberFormat="1" applyFont="1" applyFill="1" applyBorder="1"/>
    <xf numFmtId="0" fontId="2" fillId="3" borderId="9" xfId="0" applyNumberFormat="1" applyFont="1" applyFill="1" applyBorder="1" applyAlignment="1">
      <alignment horizontal="center"/>
    </xf>
    <xf numFmtId="0" fontId="2" fillId="3" borderId="4" xfId="0" applyNumberFormat="1" applyFont="1" applyFill="1" applyBorder="1" applyAlignment="1">
      <alignment horizontal="center"/>
    </xf>
    <xf numFmtId="0" fontId="4" fillId="0" borderId="0" xfId="0" applyFont="1" applyFill="1" applyAlignment="1"/>
    <xf numFmtId="0" fontId="19" fillId="0" borderId="0" xfId="0" applyFont="1" applyFill="1"/>
    <xf numFmtId="0" fontId="20" fillId="0" borderId="0" xfId="0" applyFont="1" applyFill="1"/>
    <xf numFmtId="9" fontId="20" fillId="0" borderId="0" xfId="0" applyNumberFormat="1" applyFont="1" applyFill="1"/>
    <xf numFmtId="0" fontId="20" fillId="0" borderId="0" xfId="0" applyFont="1" applyFill="1" applyAlignment="1">
      <alignment horizontal="center"/>
    </xf>
    <xf numFmtId="49" fontId="2" fillId="3" borderId="7" xfId="0" applyNumberFormat="1" applyFont="1" applyFill="1" applyBorder="1" applyAlignment="1">
      <alignment horizontal="center"/>
    </xf>
    <xf numFmtId="0" fontId="15" fillId="3" borderId="1" xfId="0" applyFont="1" applyFill="1" applyBorder="1" applyAlignment="1">
      <alignment horizontal="center" vertical="center"/>
    </xf>
    <xf numFmtId="0" fontId="15" fillId="3" borderId="3" xfId="0" applyFont="1" applyFill="1" applyBorder="1"/>
    <xf numFmtId="1" fontId="11" fillId="0" borderId="3" xfId="0" applyNumberFormat="1" applyFont="1" applyFill="1" applyBorder="1" applyAlignment="1">
      <alignment horizontal="center"/>
    </xf>
    <xf numFmtId="0" fontId="9" fillId="3" borderId="0" xfId="0" applyFont="1" applyFill="1"/>
    <xf numFmtId="9" fontId="9" fillId="3" borderId="0" xfId="0" applyNumberFormat="1" applyFont="1" applyFill="1"/>
    <xf numFmtId="0" fontId="9" fillId="3" borderId="0" xfId="0" applyFont="1" applyFill="1" applyAlignment="1">
      <alignment horizontal="center"/>
    </xf>
    <xf numFmtId="0" fontId="11" fillId="3" borderId="0" xfId="0" applyFont="1" applyFill="1"/>
    <xf numFmtId="0" fontId="10" fillId="3" borderId="0" xfId="0" applyFont="1" applyFill="1"/>
    <xf numFmtId="0" fontId="11" fillId="3" borderId="3" xfId="0" applyFont="1" applyFill="1" applyBorder="1"/>
    <xf numFmtId="0" fontId="11" fillId="3" borderId="3" xfId="0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11" fillId="3" borderId="10" xfId="0" applyFont="1" applyFill="1" applyBorder="1"/>
    <xf numFmtId="0" fontId="11" fillId="3" borderId="1" xfId="0" applyFont="1" applyFill="1" applyBorder="1" applyAlignment="1">
      <alignment horizontal="center"/>
    </xf>
    <xf numFmtId="0" fontId="10" fillId="3" borderId="0" xfId="0" applyFont="1" applyFill="1" applyBorder="1"/>
    <xf numFmtId="0" fontId="11" fillId="3" borderId="0" xfId="0" applyFont="1" applyFill="1" applyBorder="1" applyAlignment="1">
      <alignment horizontal="right"/>
    </xf>
    <xf numFmtId="0" fontId="11" fillId="3" borderId="0" xfId="0" applyFont="1" applyFill="1" applyBorder="1"/>
    <xf numFmtId="0" fontId="6" fillId="3" borderId="12" xfId="0" applyFont="1" applyFill="1" applyBorder="1" applyAlignment="1">
      <alignment horizontal="center" wrapText="1"/>
    </xf>
    <xf numFmtId="0" fontId="6" fillId="3" borderId="13" xfId="0" applyFont="1" applyFill="1" applyBorder="1" applyAlignment="1">
      <alignment horizontal="center" wrapText="1"/>
    </xf>
    <xf numFmtId="0" fontId="6" fillId="3" borderId="14" xfId="0" applyFont="1" applyFill="1" applyBorder="1" applyAlignment="1">
      <alignment horizontal="center" wrapText="1"/>
    </xf>
    <xf numFmtId="9" fontId="6" fillId="3" borderId="11" xfId="0" applyNumberFormat="1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left"/>
    </xf>
    <xf numFmtId="9" fontId="2" fillId="3" borderId="0" xfId="0" applyNumberFormat="1" applyFont="1" applyFill="1" applyBorder="1"/>
    <xf numFmtId="1" fontId="2" fillId="3" borderId="0" xfId="0" applyNumberFormat="1" applyFont="1" applyFill="1" applyBorder="1"/>
    <xf numFmtId="0" fontId="2" fillId="3" borderId="6" xfId="0" applyFont="1" applyFill="1" applyBorder="1"/>
    <xf numFmtId="0" fontId="16" fillId="3" borderId="0" xfId="0" applyFont="1" applyFill="1"/>
    <xf numFmtId="0" fontId="4" fillId="3" borderId="0" xfId="0" applyFont="1" applyFill="1" applyBorder="1"/>
    <xf numFmtId="0" fontId="4" fillId="3" borderId="0" xfId="0" applyFont="1" applyFill="1" applyAlignment="1"/>
    <xf numFmtId="0" fontId="4" fillId="3" borderId="0" xfId="0" applyFont="1" applyFill="1"/>
    <xf numFmtId="0" fontId="2" fillId="3" borderId="0" xfId="0" applyFont="1" applyFill="1"/>
    <xf numFmtId="0" fontId="17" fillId="3" borderId="0" xfId="0" applyFont="1" applyFill="1"/>
    <xf numFmtId="0" fontId="2" fillId="3" borderId="0" xfId="0" applyFont="1" applyFill="1" applyAlignment="1"/>
    <xf numFmtId="0" fontId="1" fillId="3" borderId="0" xfId="0" applyFont="1" applyFill="1"/>
    <xf numFmtId="0" fontId="2" fillId="3" borderId="3" xfId="0" applyFont="1" applyFill="1" applyBorder="1" applyAlignment="1">
      <alignment vertical="center"/>
    </xf>
    <xf numFmtId="1" fontId="21" fillId="3" borderId="3" xfId="0" applyNumberFormat="1" applyFont="1" applyFill="1" applyBorder="1" applyAlignment="1">
      <alignment horizontal="center"/>
    </xf>
    <xf numFmtId="0" fontId="8" fillId="3" borderId="3" xfId="0" applyFont="1" applyFill="1" applyBorder="1" applyAlignment="1">
      <alignment vertical="center"/>
    </xf>
    <xf numFmtId="1" fontId="2" fillId="3" borderId="3" xfId="0" applyNumberFormat="1" applyFont="1" applyFill="1" applyBorder="1" applyAlignment="1">
      <alignment vertical="center"/>
    </xf>
    <xf numFmtId="0" fontId="21" fillId="3" borderId="3" xfId="0" applyFont="1" applyFill="1" applyBorder="1"/>
    <xf numFmtId="0" fontId="21" fillId="3" borderId="7" xfId="0" applyFont="1" applyFill="1" applyBorder="1" applyAlignment="1">
      <alignment horizontal="center"/>
    </xf>
    <xf numFmtId="0" fontId="21" fillId="3" borderId="3" xfId="0" applyFont="1" applyFill="1" applyBorder="1" applyAlignment="1">
      <alignment horizontal="center"/>
    </xf>
    <xf numFmtId="1" fontId="21" fillId="3" borderId="8" xfId="0" applyNumberFormat="1" applyFont="1" applyFill="1" applyBorder="1" applyAlignment="1">
      <alignment horizontal="center" vertical="center"/>
    </xf>
    <xf numFmtId="0" fontId="21" fillId="3" borderId="3" xfId="0" applyFont="1" applyFill="1" applyBorder="1" applyAlignment="1">
      <alignment horizontal="center" vertical="center"/>
    </xf>
    <xf numFmtId="0" fontId="21" fillId="3" borderId="9" xfId="0" applyFont="1" applyFill="1" applyBorder="1"/>
    <xf numFmtId="1" fontId="21" fillId="3" borderId="3" xfId="0" applyNumberFormat="1" applyFont="1" applyFill="1" applyBorder="1" applyAlignment="1">
      <alignment horizontal="center" vertical="center"/>
    </xf>
    <xf numFmtId="1" fontId="11" fillId="3" borderId="3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/>
    <xf numFmtId="9" fontId="2" fillId="0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" fontId="2" fillId="2" borderId="3" xfId="0" applyNumberFormat="1" applyFont="1" applyFill="1" applyBorder="1" applyAlignment="1">
      <alignment vertical="center"/>
    </xf>
    <xf numFmtId="0" fontId="4" fillId="2" borderId="3" xfId="0" applyFont="1" applyFill="1" applyBorder="1"/>
    <xf numFmtId="0" fontId="4" fillId="2" borderId="3" xfId="0" applyFont="1" applyFill="1" applyBorder="1" applyAlignment="1">
      <alignment horizontal="left"/>
    </xf>
    <xf numFmtId="164" fontId="4" fillId="2" borderId="3" xfId="0" applyNumberFormat="1" applyFont="1" applyFill="1" applyBorder="1"/>
    <xf numFmtId="1" fontId="4" fillId="2" borderId="3" xfId="0" applyNumberFormat="1" applyFont="1" applyFill="1" applyBorder="1"/>
    <xf numFmtId="0" fontId="22" fillId="0" borderId="0" xfId="0" applyFont="1"/>
    <xf numFmtId="0" fontId="2" fillId="0" borderId="3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1" fontId="1" fillId="0" borderId="3" xfId="0" applyNumberFormat="1" applyFont="1" applyFill="1" applyBorder="1" applyAlignment="1">
      <alignment horizontal="center"/>
    </xf>
    <xf numFmtId="2" fontId="21" fillId="0" borderId="3" xfId="0" applyNumberFormat="1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9" fontId="4" fillId="3" borderId="3" xfId="0" applyNumberFormat="1" applyFont="1" applyFill="1" applyBorder="1"/>
    <xf numFmtId="10" fontId="4" fillId="3" borderId="8" xfId="0" applyNumberFormat="1" applyFont="1" applyFill="1" applyBorder="1"/>
    <xf numFmtId="9" fontId="6" fillId="3" borderId="7" xfId="0" applyNumberFormat="1" applyFont="1" applyFill="1" applyBorder="1"/>
    <xf numFmtId="9" fontId="6" fillId="3" borderId="3" xfId="0" applyNumberFormat="1" applyFont="1" applyFill="1" applyBorder="1"/>
    <xf numFmtId="0" fontId="6" fillId="3" borderId="3" xfId="0" applyFont="1" applyFill="1" applyBorder="1"/>
    <xf numFmtId="9" fontId="6" fillId="3" borderId="8" xfId="0" applyNumberFormat="1" applyFont="1" applyFill="1" applyBorder="1"/>
    <xf numFmtId="0" fontId="1" fillId="0" borderId="0" xfId="0" applyFont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6" fillId="3" borderId="6" xfId="0" applyFont="1" applyFill="1" applyBorder="1" applyAlignment="1">
      <alignment horizontal="center" wrapText="1"/>
    </xf>
    <xf numFmtId="2" fontId="2" fillId="0" borderId="0" xfId="0" applyNumberFormat="1" applyFont="1" applyFill="1" applyBorder="1"/>
    <xf numFmtId="0" fontId="0" fillId="0" borderId="0" xfId="0" applyFill="1"/>
    <xf numFmtId="0" fontId="24" fillId="3" borderId="3" xfId="0" applyFont="1" applyFill="1" applyBorder="1" applyAlignment="1">
      <alignment horizontal="center"/>
    </xf>
    <xf numFmtId="0" fontId="25" fillId="3" borderId="3" xfId="0" applyFont="1" applyFill="1" applyBorder="1"/>
    <xf numFmtId="0" fontId="8" fillId="3" borderId="3" xfId="0" applyFont="1" applyFill="1" applyBorder="1"/>
    <xf numFmtId="0" fontId="8" fillId="3" borderId="8" xfId="0" applyFont="1" applyFill="1" applyBorder="1"/>
    <xf numFmtId="0" fontId="23" fillId="3" borderId="8" xfId="0" applyFont="1" applyFill="1" applyBorder="1"/>
    <xf numFmtId="0" fontId="1" fillId="0" borderId="0" xfId="0" applyFont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 wrapText="1"/>
    </xf>
    <xf numFmtId="0" fontId="16" fillId="0" borderId="0" xfId="0" applyFont="1" applyFill="1" applyAlignment="1">
      <alignment horizontal="left" vertical="center"/>
    </xf>
    <xf numFmtId="0" fontId="4" fillId="3" borderId="0" xfId="0" applyFont="1" applyFill="1" applyAlignment="1">
      <alignment horizontal="center"/>
    </xf>
    <xf numFmtId="9" fontId="6" fillId="3" borderId="0" xfId="0" applyNumberFormat="1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vertical="center"/>
    </xf>
    <xf numFmtId="9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9" fontId="4" fillId="3" borderId="2" xfId="0" applyNumberFormat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9" fontId="4" fillId="3" borderId="4" xfId="0" applyNumberFormat="1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vertical="center"/>
    </xf>
    <xf numFmtId="0" fontId="4" fillId="3" borderId="9" xfId="0" applyFont="1" applyFill="1" applyBorder="1" applyAlignment="1">
      <alignment vertical="center"/>
    </xf>
    <xf numFmtId="0" fontId="4" fillId="3" borderId="7" xfId="0" applyFont="1" applyFill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0" fontId="10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1" fillId="3" borderId="0" xfId="0" applyFont="1" applyFill="1" applyAlignment="1">
      <alignment horizontal="center"/>
    </xf>
    <xf numFmtId="0" fontId="10" fillId="3" borderId="0" xfId="0" applyFont="1" applyFill="1" applyAlignment="1">
      <alignment horizontal="center"/>
    </xf>
    <xf numFmtId="0" fontId="2" fillId="3" borderId="7" xfId="0" applyNumberFormat="1" applyFont="1" applyFill="1" applyBorder="1" applyAlignment="1">
      <alignment horizontal="center"/>
    </xf>
    <xf numFmtId="0" fontId="27" fillId="0" borderId="3" xfId="0" applyFont="1" applyFill="1" applyBorder="1"/>
    <xf numFmtId="0" fontId="4" fillId="3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 wrapText="1"/>
    </xf>
    <xf numFmtId="1" fontId="2" fillId="3" borderId="0" xfId="0" applyNumberFormat="1" applyFont="1" applyFill="1" applyBorder="1" applyAlignment="1">
      <alignment horizontal="center"/>
    </xf>
    <xf numFmtId="10" fontId="2" fillId="3" borderId="0" xfId="0" applyNumberFormat="1" applyFont="1" applyFill="1" applyBorder="1" applyAlignment="1">
      <alignment horizontal="center"/>
    </xf>
    <xf numFmtId="10" fontId="0" fillId="3" borderId="0" xfId="0" applyNumberFormat="1" applyFill="1"/>
    <xf numFmtId="0" fontId="28" fillId="3" borderId="3" xfId="0" applyFont="1" applyFill="1" applyBorder="1"/>
    <xf numFmtId="2" fontId="28" fillId="3" borderId="3" xfId="0" applyNumberFormat="1" applyFont="1" applyFill="1" applyBorder="1"/>
    <xf numFmtId="1" fontId="28" fillId="3" borderId="3" xfId="0" applyNumberFormat="1" applyFont="1" applyFill="1" applyBorder="1"/>
    <xf numFmtId="0" fontId="1" fillId="3" borderId="3" xfId="0" applyFont="1" applyFill="1" applyBorder="1"/>
    <xf numFmtId="0" fontId="1" fillId="3" borderId="3" xfId="0" applyFont="1" applyFill="1" applyBorder="1" applyAlignment="1">
      <alignment horizontal="left"/>
    </xf>
    <xf numFmtId="0" fontId="1" fillId="3" borderId="7" xfId="0" applyFont="1" applyFill="1" applyBorder="1"/>
    <xf numFmtId="2" fontId="1" fillId="0" borderId="3" xfId="0" applyNumberFormat="1" applyFont="1" applyFill="1" applyBorder="1" applyAlignment="1">
      <alignment horizontal="center"/>
    </xf>
    <xf numFmtId="9" fontId="1" fillId="3" borderId="3" xfId="0" applyNumberFormat="1" applyFont="1" applyFill="1" applyBorder="1"/>
    <xf numFmtId="0" fontId="1" fillId="3" borderId="3" xfId="0" applyFont="1" applyFill="1" applyBorder="1" applyAlignment="1">
      <alignment horizontal="center"/>
    </xf>
    <xf numFmtId="1" fontId="1" fillId="3" borderId="3" xfId="0" applyNumberFormat="1" applyFont="1" applyFill="1" applyBorder="1"/>
    <xf numFmtId="1" fontId="1" fillId="3" borderId="0" xfId="0" applyNumberFormat="1" applyFont="1" applyFill="1" applyBorder="1"/>
    <xf numFmtId="1" fontId="16" fillId="3" borderId="3" xfId="0" applyNumberFormat="1" applyFont="1" applyFill="1" applyBorder="1"/>
    <xf numFmtId="0" fontId="23" fillId="0" borderId="3" xfId="0" applyFont="1" applyFill="1" applyBorder="1" applyAlignment="1">
      <alignment vertical="center"/>
    </xf>
    <xf numFmtId="0" fontId="4" fillId="0" borderId="3" xfId="0" applyFont="1" applyFill="1" applyBorder="1"/>
    <xf numFmtId="1" fontId="1" fillId="3" borderId="3" xfId="0" applyNumberFormat="1" applyFont="1" applyFill="1" applyBorder="1" applyAlignment="1">
      <alignment horizontal="center"/>
    </xf>
    <xf numFmtId="0" fontId="2" fillId="0" borderId="3" xfId="0" applyNumberFormat="1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/>
    <xf numFmtId="0" fontId="6" fillId="2" borderId="3" xfId="0" applyFont="1" applyFill="1" applyBorder="1" applyAlignment="1">
      <alignment horizontal="center" wrapText="1"/>
    </xf>
    <xf numFmtId="0" fontId="3" fillId="0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wrapText="1"/>
    </xf>
    <xf numFmtId="0" fontId="0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7" fillId="0" borderId="3" xfId="0" applyFont="1" applyBorder="1" applyAlignment="1">
      <alignment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vertical="top"/>
    </xf>
    <xf numFmtId="0" fontId="4" fillId="0" borderId="3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7" fillId="0" borderId="3" xfId="0" applyFont="1" applyFill="1" applyBorder="1" applyAlignment="1">
      <alignment wrapText="1"/>
    </xf>
    <xf numFmtId="0" fontId="3" fillId="0" borderId="3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0" fontId="4" fillId="0" borderId="1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26" fillId="0" borderId="5" xfId="0" applyFont="1" applyFill="1" applyBorder="1" applyAlignment="1">
      <alignment horizontal="center"/>
    </xf>
    <xf numFmtId="0" fontId="26" fillId="0" borderId="6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/>
    </xf>
    <xf numFmtId="0" fontId="26" fillId="0" borderId="1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right"/>
    </xf>
    <xf numFmtId="0" fontId="11" fillId="0" borderId="9" xfId="0" applyFont="1" applyFill="1" applyBorder="1" applyAlignment="1">
      <alignment horizontal="right"/>
    </xf>
    <xf numFmtId="0" fontId="11" fillId="0" borderId="7" xfId="0" applyFont="1" applyFill="1" applyBorder="1" applyAlignment="1">
      <alignment horizontal="right"/>
    </xf>
    <xf numFmtId="0" fontId="11" fillId="0" borderId="8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 wrapText="1"/>
    </xf>
    <xf numFmtId="0" fontId="6" fillId="3" borderId="6" xfId="0" applyFont="1" applyFill="1" applyBorder="1" applyAlignment="1">
      <alignment horizontal="center" wrapText="1"/>
    </xf>
    <xf numFmtId="0" fontId="6" fillId="3" borderId="10" xfId="0" applyFont="1" applyFill="1" applyBorder="1" applyAlignment="1">
      <alignment horizontal="center" wrapText="1"/>
    </xf>
    <xf numFmtId="0" fontId="11" fillId="3" borderId="8" xfId="0" applyFont="1" applyFill="1" applyBorder="1" applyAlignment="1">
      <alignment horizontal="right"/>
    </xf>
    <xf numFmtId="0" fontId="11" fillId="3" borderId="9" xfId="0" applyFont="1" applyFill="1" applyBorder="1" applyAlignment="1">
      <alignment horizontal="right"/>
    </xf>
    <xf numFmtId="0" fontId="11" fillId="3" borderId="7" xfId="0" applyFont="1" applyFill="1" applyBorder="1" applyAlignment="1">
      <alignment horizontal="right"/>
    </xf>
    <xf numFmtId="0" fontId="6" fillId="3" borderId="11" xfId="0" applyFont="1" applyFill="1" applyBorder="1" applyAlignment="1">
      <alignment horizontal="center" wrapText="1"/>
    </xf>
    <xf numFmtId="0" fontId="6" fillId="3" borderId="14" xfId="0" applyFont="1" applyFill="1" applyBorder="1" applyAlignment="1">
      <alignment horizontal="center" wrapText="1"/>
    </xf>
    <xf numFmtId="0" fontId="6" fillId="3" borderId="3" xfId="0" applyFont="1" applyFill="1" applyBorder="1" applyAlignment="1">
      <alignment horizontal="center" wrapText="1"/>
    </xf>
    <xf numFmtId="0" fontId="17" fillId="3" borderId="2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right" vertical="center"/>
    </xf>
    <xf numFmtId="0" fontId="17" fillId="3" borderId="9" xfId="0" applyFont="1" applyFill="1" applyBorder="1" applyAlignment="1">
      <alignment horizontal="right" vertical="center"/>
    </xf>
    <xf numFmtId="0" fontId="17" fillId="3" borderId="7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9" fontId="4" fillId="0" borderId="1" xfId="0" applyNumberFormat="1" applyFont="1" applyFill="1" applyBorder="1" applyAlignment="1">
      <alignment horizontal="center" vertical="center" wrapText="1"/>
    </xf>
    <xf numFmtId="9" fontId="4" fillId="0" borderId="2" xfId="0" applyNumberFormat="1" applyFont="1" applyFill="1" applyBorder="1" applyAlignment="1">
      <alignment horizontal="center" vertical="center" wrapText="1"/>
    </xf>
    <xf numFmtId="9" fontId="4" fillId="0" borderId="4" xfId="0" applyNumberFormat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/>
    </xf>
    <xf numFmtId="0" fontId="11" fillId="3" borderId="5" xfId="0" applyFont="1" applyFill="1" applyBorder="1" applyAlignment="1">
      <alignment horizontal="right"/>
    </xf>
    <xf numFmtId="0" fontId="11" fillId="3" borderId="6" xfId="0" applyFont="1" applyFill="1" applyBorder="1" applyAlignment="1">
      <alignment horizontal="right"/>
    </xf>
    <xf numFmtId="0" fontId="11" fillId="3" borderId="10" xfId="0" applyFont="1" applyFill="1" applyBorder="1" applyAlignment="1">
      <alignment horizontal="right"/>
    </xf>
    <xf numFmtId="9" fontId="6" fillId="3" borderId="1" xfId="0" applyNumberFormat="1" applyFont="1" applyFill="1" applyBorder="1" applyAlignment="1">
      <alignment horizontal="center" wrapText="1"/>
    </xf>
    <xf numFmtId="9" fontId="6" fillId="3" borderId="2" xfId="0" applyNumberFormat="1" applyFont="1" applyFill="1" applyBorder="1" applyAlignment="1">
      <alignment horizontal="center" wrapText="1"/>
    </xf>
    <xf numFmtId="9" fontId="6" fillId="3" borderId="4" xfId="0" applyNumberFormat="1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0" fontId="6" fillId="3" borderId="2" xfId="0" applyFont="1" applyFill="1" applyBorder="1" applyAlignment="1">
      <alignment horizontal="center" wrapText="1"/>
    </xf>
    <xf numFmtId="0" fontId="6" fillId="3" borderId="4" xfId="0" applyFont="1" applyFill="1" applyBorder="1" applyAlignment="1">
      <alignment horizontal="center" wrapText="1"/>
    </xf>
    <xf numFmtId="49" fontId="6" fillId="3" borderId="14" xfId="0" applyNumberFormat="1" applyFont="1" applyFill="1" applyBorder="1" applyAlignment="1">
      <alignment horizontal="center"/>
    </xf>
    <xf numFmtId="49" fontId="6" fillId="3" borderId="4" xfId="0" applyNumberFormat="1" applyFont="1" applyFill="1" applyBorder="1" applyAlignment="1">
      <alignment horizontal="center"/>
    </xf>
    <xf numFmtId="49" fontId="6" fillId="3" borderId="12" xfId="0" applyNumberFormat="1" applyFont="1" applyFill="1" applyBorder="1" applyAlignment="1">
      <alignment horizontal="center"/>
    </xf>
    <xf numFmtId="49" fontId="6" fillId="3" borderId="5" xfId="0" applyNumberFormat="1" applyFont="1" applyFill="1" applyBorder="1" applyAlignment="1">
      <alignment horizontal="center"/>
    </xf>
    <xf numFmtId="49" fontId="6" fillId="3" borderId="6" xfId="0" applyNumberFormat="1" applyFont="1" applyFill="1" applyBorder="1" applyAlignment="1">
      <alignment horizontal="center"/>
    </xf>
    <xf numFmtId="49" fontId="6" fillId="3" borderId="10" xfId="0" applyNumberFormat="1" applyFont="1" applyFill="1" applyBorder="1" applyAlignment="1">
      <alignment horizontal="center"/>
    </xf>
    <xf numFmtId="49" fontId="6" fillId="3" borderId="13" xfId="0" applyNumberFormat="1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16" fillId="0" borderId="0" xfId="0" applyFont="1" applyFill="1" applyAlignment="1">
      <alignment horizontal="left" vertical="center"/>
    </xf>
    <xf numFmtId="0" fontId="4" fillId="3" borderId="0" xfId="0" applyFont="1" applyFill="1" applyAlignment="1">
      <alignment horizontal="center"/>
    </xf>
    <xf numFmtId="0" fontId="14" fillId="3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8"/>
  <sheetViews>
    <sheetView view="pageBreakPreview" zoomScaleSheetLayoutView="100" zoomScalePageLayoutView="50" workbookViewId="0">
      <selection activeCell="F14" sqref="F14"/>
    </sheetView>
  </sheetViews>
  <sheetFormatPr defaultRowHeight="15"/>
  <cols>
    <col min="1" max="1" width="3.85546875" customWidth="1"/>
    <col min="2" max="2" width="13.42578125" customWidth="1"/>
    <col min="3" max="3" width="13.140625" hidden="1" customWidth="1"/>
    <col min="4" max="4" width="2.7109375" hidden="1" customWidth="1"/>
    <col min="5" max="5" width="8.140625" customWidth="1"/>
    <col min="7" max="7" width="7.42578125" customWidth="1"/>
    <col min="8" max="8" width="6.85546875" customWidth="1"/>
    <col min="9" max="9" width="6.85546875" style="188" customWidth="1"/>
    <col min="10" max="10" width="11.42578125" customWidth="1"/>
    <col min="11" max="11" width="5.85546875" customWidth="1"/>
    <col min="12" max="12" width="8.140625" customWidth="1"/>
    <col min="13" max="13" width="7" customWidth="1"/>
    <col min="14" max="14" width="0.28515625" hidden="1" customWidth="1"/>
  </cols>
  <sheetData>
    <row r="1" spans="1:20">
      <c r="A1" s="1"/>
      <c r="B1" s="2"/>
      <c r="C1" s="3"/>
      <c r="D1" s="3"/>
      <c r="E1" s="3"/>
      <c r="F1" s="3"/>
      <c r="G1" s="3"/>
      <c r="H1" s="3"/>
      <c r="I1" s="18"/>
      <c r="J1" s="3"/>
      <c r="K1" s="3"/>
      <c r="L1" s="4"/>
      <c r="M1" s="3"/>
      <c r="N1" s="3"/>
      <c r="O1" s="3"/>
      <c r="P1" s="3"/>
      <c r="Q1" s="3"/>
      <c r="R1" s="3"/>
      <c r="S1" s="3"/>
      <c r="T1" s="3"/>
    </row>
    <row r="2" spans="1:20">
      <c r="A2" s="1"/>
      <c r="B2" s="2"/>
      <c r="C2" s="3"/>
      <c r="D2" s="3"/>
      <c r="E2" s="3"/>
      <c r="F2" s="3"/>
      <c r="G2" s="3"/>
      <c r="H2" s="3"/>
      <c r="I2" s="18"/>
      <c r="J2" s="3"/>
      <c r="K2" s="3"/>
      <c r="L2" s="4"/>
      <c r="M2" s="3"/>
      <c r="N2" s="3"/>
      <c r="O2" s="3"/>
      <c r="P2" s="3"/>
      <c r="Q2" s="3"/>
      <c r="R2" s="3"/>
      <c r="S2" s="3"/>
      <c r="T2" s="3"/>
    </row>
    <row r="3" spans="1:20">
      <c r="A3" s="1"/>
      <c r="B3" s="2"/>
      <c r="C3" s="3"/>
      <c r="D3" s="3"/>
      <c r="E3" s="3"/>
      <c r="F3" s="3"/>
      <c r="G3" s="3"/>
      <c r="H3" s="3"/>
      <c r="I3" s="18"/>
      <c r="J3" s="3"/>
      <c r="K3" s="3"/>
      <c r="L3" s="4"/>
      <c r="M3" s="3"/>
      <c r="N3" s="3"/>
      <c r="O3" s="3"/>
      <c r="P3" s="3"/>
      <c r="Q3" s="3"/>
      <c r="R3" s="3"/>
      <c r="S3" s="3"/>
      <c r="T3" s="3"/>
    </row>
    <row r="4" spans="1:20">
      <c r="A4" s="1"/>
      <c r="B4" s="5"/>
      <c r="C4" s="6"/>
      <c r="D4" s="6"/>
      <c r="E4" s="6"/>
      <c r="F4" s="6"/>
      <c r="G4" s="6"/>
      <c r="H4" s="6"/>
      <c r="I4" s="28"/>
      <c r="J4" s="6"/>
      <c r="K4" s="3"/>
      <c r="L4" s="4"/>
      <c r="M4" s="3"/>
      <c r="N4" s="3"/>
      <c r="O4" s="3"/>
      <c r="P4" s="3"/>
      <c r="Q4" s="3"/>
      <c r="R4" s="3"/>
      <c r="S4" s="3"/>
      <c r="T4" s="3"/>
    </row>
    <row r="5" spans="1:20">
      <c r="A5" s="1"/>
      <c r="B5" s="5"/>
      <c r="C5" s="6"/>
      <c r="D5" s="6"/>
      <c r="E5" s="6"/>
      <c r="F5" s="6"/>
      <c r="G5" s="6"/>
      <c r="H5" s="6"/>
      <c r="I5" s="28"/>
      <c r="J5" s="6"/>
      <c r="K5" s="3"/>
      <c r="L5" s="4"/>
      <c r="M5" s="3"/>
      <c r="N5" s="3"/>
      <c r="O5" s="3"/>
      <c r="P5" s="3"/>
      <c r="Q5" s="3"/>
      <c r="R5" s="3"/>
      <c r="S5" s="3"/>
      <c r="T5" s="3"/>
    </row>
    <row r="6" spans="1:20">
      <c r="A6" s="1"/>
      <c r="B6" s="5"/>
      <c r="C6" s="181"/>
      <c r="D6" s="244" t="s">
        <v>0</v>
      </c>
      <c r="E6" s="244"/>
      <c r="F6" s="245"/>
      <c r="G6" s="245"/>
      <c r="H6" s="245"/>
      <c r="I6" s="245"/>
      <c r="J6" s="245"/>
      <c r="K6" s="245"/>
      <c r="L6" s="245"/>
      <c r="M6" s="245"/>
      <c r="N6" s="245"/>
      <c r="O6" s="245"/>
      <c r="P6" s="245"/>
      <c r="Q6" s="245"/>
      <c r="R6" s="3"/>
      <c r="S6" s="3"/>
      <c r="T6" s="3"/>
    </row>
    <row r="7" spans="1:20">
      <c r="A7" s="1"/>
      <c r="B7" s="7"/>
      <c r="C7" s="8" t="s">
        <v>1</v>
      </c>
      <c r="D7" s="245"/>
      <c r="E7" s="245"/>
      <c r="F7" s="245"/>
      <c r="G7" s="245"/>
      <c r="H7" s="245"/>
      <c r="I7" s="245"/>
      <c r="J7" s="245"/>
      <c r="K7" s="245"/>
      <c r="L7" s="245"/>
      <c r="M7" s="245"/>
      <c r="N7" s="245"/>
      <c r="O7" s="245"/>
      <c r="P7" s="245"/>
      <c r="Q7" s="245"/>
      <c r="R7" s="3"/>
      <c r="S7" s="3"/>
      <c r="T7" s="3"/>
    </row>
    <row r="8" spans="1:20">
      <c r="A8" s="2"/>
      <c r="B8" s="7"/>
      <c r="C8" s="9"/>
      <c r="D8" s="9"/>
      <c r="E8" s="9"/>
      <c r="F8" s="6"/>
      <c r="G8" s="181"/>
      <c r="H8" s="6" t="s">
        <v>179</v>
      </c>
      <c r="J8" s="6"/>
      <c r="K8" s="6"/>
      <c r="L8" s="6"/>
      <c r="M8" s="6"/>
      <c r="N8" s="6"/>
      <c r="O8" s="6"/>
      <c r="P8" s="6"/>
      <c r="Q8" s="3"/>
      <c r="R8" s="3"/>
      <c r="S8" s="3"/>
      <c r="T8" s="3"/>
    </row>
    <row r="9" spans="1:20" ht="15.75" customHeight="1">
      <c r="A9" s="2"/>
      <c r="B9" s="2"/>
      <c r="C9" s="3"/>
      <c r="D9" s="3"/>
      <c r="E9" s="3"/>
      <c r="F9" s="6"/>
      <c r="G9" s="246" t="s">
        <v>2</v>
      </c>
      <c r="H9" s="246"/>
      <c r="I9" s="246"/>
      <c r="J9" s="246"/>
      <c r="K9" s="246"/>
      <c r="L9" s="246"/>
      <c r="M9" s="246"/>
      <c r="N9" s="246"/>
      <c r="O9" s="246"/>
      <c r="P9" s="246"/>
      <c r="Q9" s="3"/>
      <c r="R9" s="3"/>
      <c r="S9" s="3"/>
      <c r="T9" s="3"/>
    </row>
    <row r="10" spans="1:20" ht="23.25" customHeight="1">
      <c r="A10" s="2"/>
      <c r="B10" s="2"/>
      <c r="C10" s="3"/>
      <c r="D10" s="3"/>
      <c r="E10" s="3"/>
      <c r="F10" s="247" t="s">
        <v>3</v>
      </c>
      <c r="G10" s="247"/>
      <c r="H10" s="247"/>
      <c r="I10" s="247"/>
      <c r="J10" s="247"/>
      <c r="K10" s="247"/>
      <c r="L10" s="247"/>
      <c r="M10" s="247"/>
      <c r="N10" s="247"/>
      <c r="O10" s="247"/>
      <c r="P10" s="247"/>
      <c r="Q10" s="3"/>
      <c r="R10" s="3"/>
      <c r="S10" s="3"/>
      <c r="T10" s="3"/>
    </row>
    <row r="11" spans="1:20" ht="15" customHeight="1">
      <c r="A11" s="182" t="s">
        <v>4</v>
      </c>
      <c r="B11" s="257" t="s">
        <v>5</v>
      </c>
      <c r="C11" s="257" t="s">
        <v>7</v>
      </c>
      <c r="D11" s="182"/>
      <c r="E11" s="259" t="s">
        <v>139</v>
      </c>
      <c r="F11" s="257" t="s">
        <v>8</v>
      </c>
      <c r="G11" s="182"/>
      <c r="H11" s="248" t="s">
        <v>166</v>
      </c>
      <c r="I11" s="251" t="s">
        <v>167</v>
      </c>
      <c r="J11" s="182" t="s">
        <v>10</v>
      </c>
      <c r="K11" s="243" t="s">
        <v>12</v>
      </c>
      <c r="L11" s="243" t="s">
        <v>13</v>
      </c>
      <c r="M11" s="243" t="s">
        <v>14</v>
      </c>
      <c r="N11" s="255" t="s">
        <v>15</v>
      </c>
      <c r="O11" s="243" t="s">
        <v>150</v>
      </c>
      <c r="P11" s="243" t="s">
        <v>136</v>
      </c>
      <c r="Q11" s="2"/>
      <c r="R11" s="2"/>
      <c r="S11" s="2"/>
      <c r="T11" s="2"/>
    </row>
    <row r="12" spans="1:20">
      <c r="A12" s="182" t="s">
        <v>16</v>
      </c>
      <c r="B12" s="258"/>
      <c r="C12" s="258"/>
      <c r="D12" s="182" t="s">
        <v>17</v>
      </c>
      <c r="E12" s="260"/>
      <c r="F12" s="262"/>
      <c r="G12" s="182" t="s">
        <v>18</v>
      </c>
      <c r="H12" s="249"/>
      <c r="I12" s="252"/>
      <c r="J12" s="182" t="s">
        <v>20</v>
      </c>
      <c r="K12" s="243"/>
      <c r="L12" s="243"/>
      <c r="M12" s="243"/>
      <c r="N12" s="256"/>
      <c r="O12" s="243"/>
      <c r="P12" s="243"/>
      <c r="Q12" s="10"/>
      <c r="R12" s="10"/>
      <c r="S12" s="10"/>
      <c r="T12" s="10"/>
    </row>
    <row r="13" spans="1:20" ht="26.25" customHeight="1">
      <c r="A13" s="182"/>
      <c r="B13" s="258"/>
      <c r="C13" s="258"/>
      <c r="D13" s="182" t="s">
        <v>123</v>
      </c>
      <c r="E13" s="261"/>
      <c r="F13" s="262"/>
      <c r="G13" s="182" t="s">
        <v>22</v>
      </c>
      <c r="H13" s="250"/>
      <c r="I13" s="253"/>
      <c r="J13" s="182" t="s">
        <v>23</v>
      </c>
      <c r="K13" s="243"/>
      <c r="L13" s="243"/>
      <c r="M13" s="243"/>
      <c r="N13" s="256"/>
      <c r="O13" s="243"/>
      <c r="P13" s="243"/>
      <c r="Q13" s="254"/>
      <c r="R13" s="254"/>
      <c r="S13" s="254"/>
      <c r="T13" s="254"/>
    </row>
    <row r="14" spans="1:20">
      <c r="A14" s="11">
        <v>1</v>
      </c>
      <c r="B14" s="57" t="s">
        <v>24</v>
      </c>
      <c r="C14" s="57"/>
      <c r="D14" s="57">
        <v>4</v>
      </c>
      <c r="E14" s="57" t="s">
        <v>124</v>
      </c>
      <c r="F14" s="57" t="s">
        <v>25</v>
      </c>
      <c r="G14" s="147" t="s">
        <v>173</v>
      </c>
      <c r="H14" s="61">
        <v>17697</v>
      </c>
      <c r="I14" s="60">
        <v>5.91</v>
      </c>
      <c r="J14" s="163">
        <f>H14*I14</f>
        <v>104589.27</v>
      </c>
      <c r="K14" s="57">
        <v>1</v>
      </c>
      <c r="L14" s="58">
        <f>J14*K14</f>
        <v>104589.27</v>
      </c>
      <c r="M14" s="58">
        <f>L14*25%</f>
        <v>26147.317500000001</v>
      </c>
      <c r="N14" s="57"/>
      <c r="O14" s="58">
        <f>(M14+L14)*0.1</f>
        <v>13073.658750000002</v>
      </c>
      <c r="P14" s="58">
        <f>O14+M14+L14</f>
        <v>143810.24625000003</v>
      </c>
      <c r="Q14" s="3"/>
      <c r="R14" s="3"/>
      <c r="S14" s="3"/>
      <c r="T14" s="3"/>
    </row>
    <row r="15" spans="1:20">
      <c r="A15" s="13">
        <v>2</v>
      </c>
      <c r="B15" s="59" t="s">
        <v>26</v>
      </c>
      <c r="C15" s="59" t="s">
        <v>27</v>
      </c>
      <c r="D15" s="59">
        <v>5</v>
      </c>
      <c r="E15" s="147" t="s">
        <v>146</v>
      </c>
      <c r="F15" s="147" t="s">
        <v>25</v>
      </c>
      <c r="G15" s="64" t="s">
        <v>174</v>
      </c>
      <c r="H15" s="149">
        <v>17697</v>
      </c>
      <c r="I15" s="60">
        <v>4.75</v>
      </c>
      <c r="J15" s="163">
        <f t="shared" ref="J15:J19" si="0">H15*I15</f>
        <v>84060.75</v>
      </c>
      <c r="K15" s="147">
        <v>1</v>
      </c>
      <c r="L15" s="58">
        <f t="shared" ref="L15:L19" si="1">J15*K15</f>
        <v>84060.75</v>
      </c>
      <c r="M15" s="150">
        <f t="shared" ref="M15:M16" si="2">L15*25%</f>
        <v>21015.1875</v>
      </c>
      <c r="N15" s="147"/>
      <c r="O15" s="150">
        <f t="shared" ref="O15:O19" si="3">(M15+L15)*0.1</f>
        <v>10507.59375</v>
      </c>
      <c r="P15" s="150">
        <f t="shared" ref="P15:P19" si="4">O15+M15+L15</f>
        <v>115583.53125</v>
      </c>
      <c r="Q15" s="18"/>
      <c r="R15" s="19"/>
      <c r="S15" s="18"/>
      <c r="T15" s="19"/>
    </row>
    <row r="16" spans="1:20">
      <c r="A16" s="11">
        <v>3</v>
      </c>
      <c r="B16" s="59" t="s">
        <v>28</v>
      </c>
      <c r="C16" s="59" t="s">
        <v>29</v>
      </c>
      <c r="D16" s="59">
        <v>5</v>
      </c>
      <c r="E16" s="59" t="s">
        <v>146</v>
      </c>
      <c r="F16" s="59" t="s">
        <v>25</v>
      </c>
      <c r="G16" s="147" t="s">
        <v>175</v>
      </c>
      <c r="H16" s="60">
        <v>17697</v>
      </c>
      <c r="I16" s="60">
        <v>5.17</v>
      </c>
      <c r="J16" s="163">
        <f t="shared" si="0"/>
        <v>91493.49</v>
      </c>
      <c r="K16" s="59">
        <v>1</v>
      </c>
      <c r="L16" s="58">
        <f t="shared" si="1"/>
        <v>91493.49</v>
      </c>
      <c r="M16" s="58">
        <f t="shared" si="2"/>
        <v>22873.372500000001</v>
      </c>
      <c r="N16" s="57"/>
      <c r="O16" s="58">
        <f t="shared" si="3"/>
        <v>11436.686250000001</v>
      </c>
      <c r="P16" s="58">
        <f t="shared" si="4"/>
        <v>125803.54875000002</v>
      </c>
      <c r="Q16" s="18"/>
      <c r="R16" s="19"/>
      <c r="S16" s="18"/>
      <c r="T16" s="19"/>
    </row>
    <row r="17" spans="1:20">
      <c r="A17" s="13">
        <v>4</v>
      </c>
      <c r="B17" s="59" t="s">
        <v>30</v>
      </c>
      <c r="C17" s="59"/>
      <c r="D17" s="59">
        <v>13</v>
      </c>
      <c r="E17" s="59" t="s">
        <v>125</v>
      </c>
      <c r="F17" s="59" t="s">
        <v>31</v>
      </c>
      <c r="G17" s="147" t="s">
        <v>176</v>
      </c>
      <c r="H17" s="60">
        <v>17697</v>
      </c>
      <c r="I17" s="237">
        <v>3.46</v>
      </c>
      <c r="J17" s="163">
        <f t="shared" si="0"/>
        <v>61231.62</v>
      </c>
      <c r="K17" s="59">
        <v>1</v>
      </c>
      <c r="L17" s="58">
        <f t="shared" si="1"/>
        <v>61231.62</v>
      </c>
      <c r="M17" s="58"/>
      <c r="N17" s="57"/>
      <c r="O17" s="58">
        <f t="shared" si="3"/>
        <v>6123.1620000000003</v>
      </c>
      <c r="P17" s="58">
        <f t="shared" si="4"/>
        <v>67354.782000000007</v>
      </c>
      <c r="Q17" s="18"/>
      <c r="R17" s="18"/>
      <c r="S17" s="18"/>
      <c r="T17" s="18"/>
    </row>
    <row r="18" spans="1:20">
      <c r="A18" s="13">
        <v>5</v>
      </c>
      <c r="B18" s="59" t="s">
        <v>32</v>
      </c>
      <c r="C18" s="59"/>
      <c r="D18" s="59">
        <v>14</v>
      </c>
      <c r="E18" s="59" t="s">
        <v>126</v>
      </c>
      <c r="F18" s="59" t="s">
        <v>31</v>
      </c>
      <c r="G18" s="147" t="s">
        <v>177</v>
      </c>
      <c r="H18" s="60">
        <v>17697</v>
      </c>
      <c r="I18" s="237">
        <v>3.25</v>
      </c>
      <c r="J18" s="163">
        <f t="shared" si="0"/>
        <v>57515.25</v>
      </c>
      <c r="K18" s="59">
        <v>0.5</v>
      </c>
      <c r="L18" s="58">
        <f t="shared" si="1"/>
        <v>28757.625</v>
      </c>
      <c r="M18" s="58"/>
      <c r="N18" s="57"/>
      <c r="O18" s="58">
        <f t="shared" si="3"/>
        <v>2875.7625000000003</v>
      </c>
      <c r="P18" s="58">
        <f t="shared" si="4"/>
        <v>31633.387500000001</v>
      </c>
      <c r="Q18" s="18"/>
      <c r="R18" s="18"/>
      <c r="S18" s="18"/>
      <c r="T18" s="18"/>
    </row>
    <row r="19" spans="1:20">
      <c r="A19" s="13">
        <v>6</v>
      </c>
      <c r="B19" s="59" t="s">
        <v>33</v>
      </c>
      <c r="C19" s="59"/>
      <c r="D19" s="59">
        <v>13</v>
      </c>
      <c r="E19" s="59" t="s">
        <v>127</v>
      </c>
      <c r="F19" s="59" t="s">
        <v>31</v>
      </c>
      <c r="G19" s="147" t="s">
        <v>178</v>
      </c>
      <c r="H19" s="60">
        <v>17697</v>
      </c>
      <c r="I19" s="60">
        <v>3.54</v>
      </c>
      <c r="J19" s="163">
        <f t="shared" si="0"/>
        <v>62647.38</v>
      </c>
      <c r="K19" s="59">
        <v>1</v>
      </c>
      <c r="L19" s="58">
        <f t="shared" si="1"/>
        <v>62647.38</v>
      </c>
      <c r="M19" s="58"/>
      <c r="N19" s="57"/>
      <c r="O19" s="58">
        <f t="shared" si="3"/>
        <v>6264.7380000000003</v>
      </c>
      <c r="P19" s="58">
        <f t="shared" si="4"/>
        <v>68912.118000000002</v>
      </c>
      <c r="Q19" s="18"/>
      <c r="R19" s="18"/>
      <c r="S19" s="18"/>
      <c r="T19" s="18"/>
    </row>
    <row r="20" spans="1:20" s="168" customFormat="1">
      <c r="A20" s="164"/>
      <c r="B20" s="164" t="s">
        <v>34</v>
      </c>
      <c r="C20" s="165"/>
      <c r="D20" s="184"/>
      <c r="E20" s="184"/>
      <c r="F20" s="164" t="s">
        <v>34</v>
      </c>
      <c r="G20" s="164" t="s">
        <v>34</v>
      </c>
      <c r="H20" s="164" t="s">
        <v>34</v>
      </c>
      <c r="I20" s="238"/>
      <c r="J20" s="164" t="s">
        <v>34</v>
      </c>
      <c r="K20" s="166">
        <f>SUM(K14:K19)</f>
        <v>5.5</v>
      </c>
      <c r="L20" s="167">
        <f t="shared" ref="L20:P20" si="5">SUM(L14:L19)</f>
        <v>432780.13500000001</v>
      </c>
      <c r="M20" s="167">
        <f t="shared" si="5"/>
        <v>70035.877500000002</v>
      </c>
      <c r="N20" s="167">
        <f t="shared" si="5"/>
        <v>0</v>
      </c>
      <c r="O20" s="167">
        <f t="shared" si="5"/>
        <v>50281.601249999992</v>
      </c>
      <c r="P20" s="167">
        <f t="shared" si="5"/>
        <v>553097.61375000002</v>
      </c>
      <c r="Q20" s="20"/>
      <c r="R20" s="20"/>
      <c r="S20" s="20"/>
      <c r="T20" s="20"/>
    </row>
    <row r="21" spans="1:20">
      <c r="A21" s="3"/>
      <c r="B21" s="3"/>
      <c r="C21" s="3"/>
      <c r="D21" s="3"/>
      <c r="E21" s="3"/>
      <c r="F21" s="3"/>
      <c r="G21" s="3"/>
      <c r="H21" s="3"/>
      <c r="I21" s="18"/>
      <c r="J21" s="3"/>
      <c r="K21" s="3"/>
      <c r="L21" s="4"/>
      <c r="M21" s="3"/>
      <c r="N21" s="3"/>
      <c r="O21" s="3"/>
      <c r="P21" s="3"/>
      <c r="Q21" s="3"/>
      <c r="R21" s="3"/>
      <c r="S21" s="3"/>
      <c r="T21" s="3"/>
    </row>
    <row r="22" spans="1:20">
      <c r="A22" s="3"/>
      <c r="B22" s="21" t="s">
        <v>35</v>
      </c>
      <c r="C22" s="21"/>
      <c r="D22" s="22"/>
      <c r="E22" s="22"/>
      <c r="F22" s="21"/>
      <c r="G22" s="21" t="s">
        <v>138</v>
      </c>
      <c r="H22" s="20"/>
      <c r="I22" s="36"/>
      <c r="J22" s="3"/>
      <c r="K22" s="3"/>
      <c r="L22" s="4"/>
      <c r="M22" s="3"/>
      <c r="N22" s="3"/>
      <c r="O22" s="3"/>
      <c r="P22" s="3"/>
      <c r="Q22" s="3"/>
      <c r="R22" s="3"/>
      <c r="S22" s="3"/>
      <c r="T22" s="3"/>
    </row>
    <row r="23" spans="1:20">
      <c r="A23" s="3"/>
      <c r="B23" s="21"/>
      <c r="C23" s="21"/>
      <c r="D23" s="22"/>
      <c r="E23" s="22"/>
      <c r="F23" s="21"/>
      <c r="G23" s="21"/>
      <c r="H23" s="20"/>
      <c r="I23" s="36"/>
      <c r="J23" s="3"/>
      <c r="K23" s="3"/>
      <c r="L23" s="4"/>
      <c r="M23" s="3"/>
      <c r="N23" s="3"/>
      <c r="O23" s="3"/>
      <c r="P23" s="3"/>
      <c r="Q23" s="3"/>
      <c r="R23" s="3"/>
      <c r="S23" s="3"/>
      <c r="T23" s="3"/>
    </row>
    <row r="24" spans="1:20">
      <c r="A24" s="3"/>
      <c r="B24" s="23" t="s">
        <v>140</v>
      </c>
      <c r="C24" s="21"/>
      <c r="D24" s="22"/>
      <c r="E24" s="22"/>
      <c r="F24" s="21"/>
      <c r="G24" s="1" t="s">
        <v>141</v>
      </c>
      <c r="H24" s="20"/>
      <c r="I24" s="36"/>
      <c r="J24" s="3"/>
      <c r="K24" s="3"/>
      <c r="L24" s="4"/>
      <c r="M24" s="3"/>
      <c r="N24" s="3"/>
      <c r="O24" s="3"/>
      <c r="P24" s="3"/>
      <c r="Q24" s="3"/>
      <c r="R24" s="3"/>
      <c r="S24" s="3"/>
      <c r="T24" s="3"/>
    </row>
    <row r="25" spans="1:20">
      <c r="A25" s="3"/>
      <c r="B25" s="21"/>
      <c r="C25" s="21"/>
      <c r="D25" s="22"/>
      <c r="E25" s="22"/>
      <c r="F25" s="21"/>
      <c r="G25" s="21"/>
      <c r="H25" s="20"/>
      <c r="I25" s="36"/>
      <c r="J25" s="3"/>
      <c r="K25" s="3"/>
      <c r="L25" s="4"/>
      <c r="M25" s="3"/>
      <c r="N25" s="3"/>
      <c r="O25" s="3"/>
      <c r="P25" s="3"/>
      <c r="Q25" s="3"/>
      <c r="R25" s="3"/>
      <c r="S25" s="3"/>
      <c r="T25" s="3"/>
    </row>
    <row r="26" spans="1:20">
      <c r="A26" s="3"/>
      <c r="B26" s="24" t="s">
        <v>36</v>
      </c>
      <c r="C26" s="21"/>
      <c r="D26" s="22"/>
      <c r="E26" s="22"/>
      <c r="F26" s="21"/>
      <c r="G26" s="25"/>
      <c r="H26" s="20"/>
      <c r="I26" s="36"/>
      <c r="J26" s="103" t="s">
        <v>169</v>
      </c>
      <c r="K26" s="103"/>
      <c r="L26" s="4"/>
      <c r="M26" s="3"/>
      <c r="N26" s="3"/>
      <c r="O26" s="3"/>
      <c r="P26" s="3"/>
      <c r="Q26" s="3"/>
      <c r="R26" s="3"/>
      <c r="S26" s="3"/>
      <c r="T26" s="3"/>
    </row>
    <row r="27" spans="1:20">
      <c r="A27" s="3"/>
      <c r="B27" s="20"/>
      <c r="C27" s="20"/>
      <c r="D27" s="20"/>
      <c r="E27" s="20"/>
      <c r="F27" s="20"/>
      <c r="G27" s="20"/>
      <c r="H27" s="20"/>
      <c r="I27" s="36"/>
      <c r="J27" s="3"/>
      <c r="K27" s="3"/>
      <c r="L27" s="4"/>
      <c r="M27" s="3"/>
      <c r="N27" s="3"/>
      <c r="O27" s="3"/>
      <c r="P27" s="3"/>
      <c r="Q27" s="3"/>
      <c r="R27" s="3"/>
      <c r="S27" s="3"/>
      <c r="T27" s="3"/>
    </row>
    <row r="28" spans="1:20">
      <c r="A28" s="3"/>
      <c r="B28" s="3"/>
      <c r="C28" s="3"/>
      <c r="D28" s="3"/>
      <c r="E28" s="3"/>
      <c r="F28" s="3"/>
      <c r="G28" s="3"/>
      <c r="H28" s="3"/>
      <c r="I28" s="18"/>
      <c r="J28" s="3"/>
      <c r="K28" s="3"/>
      <c r="L28" s="4"/>
      <c r="M28" s="3"/>
      <c r="N28" s="3"/>
      <c r="O28" s="3"/>
      <c r="P28" s="3"/>
      <c r="Q28" s="3"/>
      <c r="R28" s="3"/>
      <c r="S28" s="3"/>
      <c r="T28" s="3"/>
    </row>
  </sheetData>
  <mergeCells count="16">
    <mergeCell ref="B11:B13"/>
    <mergeCell ref="C11:C13"/>
    <mergeCell ref="E11:E13"/>
    <mergeCell ref="F11:F13"/>
    <mergeCell ref="O11:O13"/>
    <mergeCell ref="P11:P13"/>
    <mergeCell ref="D6:Q7"/>
    <mergeCell ref="G9:P9"/>
    <mergeCell ref="F10:P10"/>
    <mergeCell ref="H11:H13"/>
    <mergeCell ref="I11:I13"/>
    <mergeCell ref="Q13:T13"/>
    <mergeCell ref="K11:K13"/>
    <mergeCell ref="L11:L13"/>
    <mergeCell ref="M11:M13"/>
    <mergeCell ref="N11:N13"/>
  </mergeCells>
  <pageMargins left="0.70866141732283472" right="0.70866141732283472" top="1.3385826771653544" bottom="0.74803149606299213" header="1.4960629921259843" footer="0.31496062992125984"/>
  <pageSetup paperSize="9" scale="93" orientation="landscape" r:id="rId1"/>
  <colBreaks count="1" manualBreakCount="1">
    <brk id="1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28"/>
  <sheetViews>
    <sheetView view="pageBreakPreview" topLeftCell="A6" zoomScaleSheetLayoutView="100" zoomScalePageLayoutView="50" workbookViewId="0">
      <selection activeCell="B6" sqref="B1:B1048576"/>
    </sheetView>
  </sheetViews>
  <sheetFormatPr defaultRowHeight="15"/>
  <cols>
    <col min="1" max="1" width="3.85546875" customWidth="1"/>
    <col min="2" max="2" width="13.42578125" customWidth="1"/>
    <col min="3" max="3" width="13.140625" hidden="1" customWidth="1"/>
    <col min="4" max="4" width="2.7109375" hidden="1" customWidth="1"/>
    <col min="5" max="5" width="8.140625" customWidth="1"/>
    <col min="7" max="7" width="7.42578125" customWidth="1"/>
    <col min="8" max="8" width="6.85546875" customWidth="1"/>
    <col min="9" max="9" width="6.85546875" style="188" customWidth="1"/>
    <col min="10" max="10" width="11.42578125" customWidth="1"/>
    <col min="11" max="11" width="5.85546875" customWidth="1"/>
    <col min="12" max="12" width="8.140625" customWidth="1"/>
    <col min="13" max="13" width="7" customWidth="1"/>
    <col min="14" max="14" width="0.28515625" hidden="1" customWidth="1"/>
  </cols>
  <sheetData>
    <row r="1" spans="1:20">
      <c r="A1" s="1"/>
      <c r="B1" s="2"/>
      <c r="C1" s="3"/>
      <c r="D1" s="3"/>
      <c r="E1" s="3"/>
      <c r="F1" s="3"/>
      <c r="G1" s="3"/>
      <c r="H1" s="3"/>
      <c r="I1" s="18"/>
      <c r="J1" s="3"/>
      <c r="K1" s="3"/>
      <c r="L1" s="4"/>
      <c r="M1" s="3"/>
      <c r="N1" s="3"/>
      <c r="O1" s="3"/>
      <c r="P1" s="3"/>
      <c r="Q1" s="3"/>
      <c r="R1" s="3"/>
      <c r="S1" s="3"/>
      <c r="T1" s="3"/>
    </row>
    <row r="2" spans="1:20">
      <c r="A2" s="1"/>
      <c r="B2" s="2"/>
      <c r="C2" s="3"/>
      <c r="D2" s="3"/>
      <c r="E2" s="3"/>
      <c r="F2" s="3"/>
      <c r="G2" s="3"/>
      <c r="H2" s="3"/>
      <c r="I2" s="18"/>
      <c r="J2" s="3"/>
      <c r="K2" s="3"/>
      <c r="L2" s="4"/>
      <c r="M2" s="3"/>
      <c r="N2" s="3"/>
      <c r="O2" s="3"/>
      <c r="P2" s="3"/>
      <c r="Q2" s="3"/>
      <c r="R2" s="3"/>
      <c r="S2" s="3"/>
      <c r="T2" s="3"/>
    </row>
    <row r="3" spans="1:20">
      <c r="A3" s="1"/>
      <c r="B3" s="2"/>
      <c r="C3" s="3"/>
      <c r="D3" s="3"/>
      <c r="E3" s="3"/>
      <c r="F3" s="3"/>
      <c r="G3" s="3"/>
      <c r="H3" s="3"/>
      <c r="I3" s="18"/>
      <c r="J3" s="3"/>
      <c r="K3" s="3"/>
      <c r="L3" s="4"/>
      <c r="M3" s="3"/>
      <c r="N3" s="3"/>
      <c r="O3" s="3"/>
      <c r="P3" s="3"/>
      <c r="Q3" s="3"/>
      <c r="R3" s="3"/>
      <c r="S3" s="3"/>
      <c r="T3" s="3"/>
    </row>
    <row r="4" spans="1:20">
      <c r="A4" s="1"/>
      <c r="B4" s="5"/>
      <c r="C4" s="6"/>
      <c r="D4" s="6"/>
      <c r="E4" s="6"/>
      <c r="F4" s="6"/>
      <c r="G4" s="6"/>
      <c r="H4" s="6"/>
      <c r="I4" s="28"/>
      <c r="J4" s="6"/>
      <c r="K4" s="3"/>
      <c r="L4" s="4"/>
      <c r="M4" s="3"/>
      <c r="N4" s="3"/>
      <c r="O4" s="3"/>
      <c r="P4" s="3"/>
      <c r="Q4" s="3"/>
      <c r="R4" s="3"/>
      <c r="S4" s="3"/>
      <c r="T4" s="3"/>
    </row>
    <row r="5" spans="1:20">
      <c r="A5" s="1"/>
      <c r="B5" s="5"/>
      <c r="C5" s="6"/>
      <c r="D5" s="6"/>
      <c r="E5" s="6"/>
      <c r="F5" s="6"/>
      <c r="G5" s="6"/>
      <c r="H5" s="6"/>
      <c r="I5" s="28"/>
      <c r="J5" s="6"/>
      <c r="K5" s="3"/>
      <c r="L5" s="4"/>
      <c r="M5" s="3"/>
      <c r="N5" s="3"/>
      <c r="O5" s="3"/>
      <c r="P5" s="3"/>
      <c r="Q5" s="3"/>
      <c r="R5" s="3"/>
      <c r="S5" s="3"/>
      <c r="T5" s="3"/>
    </row>
    <row r="6" spans="1:20">
      <c r="A6" s="1"/>
      <c r="B6" s="5"/>
      <c r="C6" s="194"/>
      <c r="D6" s="244" t="s">
        <v>0</v>
      </c>
      <c r="E6" s="244"/>
      <c r="F6" s="245"/>
      <c r="G6" s="245"/>
      <c r="H6" s="245"/>
      <c r="I6" s="245"/>
      <c r="J6" s="245"/>
      <c r="K6" s="245"/>
      <c r="L6" s="245"/>
      <c r="M6" s="245"/>
      <c r="N6" s="245"/>
      <c r="O6" s="245"/>
      <c r="P6" s="245"/>
      <c r="Q6" s="245"/>
      <c r="R6" s="3"/>
      <c r="S6" s="3"/>
      <c r="T6" s="3"/>
    </row>
    <row r="7" spans="1:20">
      <c r="A7" s="1"/>
      <c r="B7" s="7"/>
      <c r="C7" s="8" t="s">
        <v>1</v>
      </c>
      <c r="D7" s="245"/>
      <c r="E7" s="245"/>
      <c r="F7" s="245"/>
      <c r="G7" s="245"/>
      <c r="H7" s="245"/>
      <c r="I7" s="245"/>
      <c r="J7" s="245"/>
      <c r="K7" s="245"/>
      <c r="L7" s="245"/>
      <c r="M7" s="245"/>
      <c r="N7" s="245"/>
      <c r="O7" s="245"/>
      <c r="P7" s="245"/>
      <c r="Q7" s="245"/>
      <c r="R7" s="3"/>
      <c r="S7" s="3"/>
      <c r="T7" s="3"/>
    </row>
    <row r="8" spans="1:20">
      <c r="A8" s="2"/>
      <c r="B8" s="7"/>
      <c r="C8" s="9"/>
      <c r="D8" s="9"/>
      <c r="E8" s="9"/>
      <c r="F8" s="6"/>
      <c r="G8" s="194"/>
      <c r="H8" s="6" t="s">
        <v>179</v>
      </c>
      <c r="J8" s="6"/>
      <c r="K8" s="6"/>
      <c r="L8" s="6"/>
      <c r="M8" s="6"/>
      <c r="N8" s="6"/>
      <c r="O8" s="6"/>
      <c r="P8" s="6"/>
      <c r="Q8" s="3"/>
      <c r="R8" s="3"/>
      <c r="S8" s="3"/>
      <c r="T8" s="3"/>
    </row>
    <row r="9" spans="1:20" ht="15.75" customHeight="1">
      <c r="A9" s="2"/>
      <c r="B9" s="2"/>
      <c r="C9" s="3"/>
      <c r="D9" s="3"/>
      <c r="E9" s="3"/>
      <c r="F9" s="6"/>
      <c r="G9" s="246" t="s">
        <v>2</v>
      </c>
      <c r="H9" s="246"/>
      <c r="I9" s="246"/>
      <c r="J9" s="246"/>
      <c r="K9" s="246"/>
      <c r="L9" s="246"/>
      <c r="M9" s="246"/>
      <c r="N9" s="246"/>
      <c r="O9" s="246"/>
      <c r="P9" s="246"/>
      <c r="Q9" s="3"/>
      <c r="R9" s="3"/>
      <c r="S9" s="3"/>
      <c r="T9" s="3"/>
    </row>
    <row r="10" spans="1:20" ht="23.25" customHeight="1">
      <c r="A10" s="2"/>
      <c r="B10" s="2"/>
      <c r="C10" s="3"/>
      <c r="D10" s="3"/>
      <c r="E10" s="3"/>
      <c r="F10" s="247" t="s">
        <v>3</v>
      </c>
      <c r="G10" s="247"/>
      <c r="H10" s="247"/>
      <c r="I10" s="247"/>
      <c r="J10" s="247"/>
      <c r="K10" s="247"/>
      <c r="L10" s="247"/>
      <c r="M10" s="247"/>
      <c r="N10" s="247"/>
      <c r="O10" s="247"/>
      <c r="P10" s="247"/>
      <c r="Q10" s="3"/>
      <c r="R10" s="3"/>
      <c r="S10" s="3"/>
      <c r="T10" s="3"/>
    </row>
    <row r="11" spans="1:20" ht="15" customHeight="1">
      <c r="A11" s="195" t="s">
        <v>4</v>
      </c>
      <c r="B11" s="257" t="s">
        <v>5</v>
      </c>
      <c r="C11" s="257" t="s">
        <v>7</v>
      </c>
      <c r="D11" s="195"/>
      <c r="E11" s="259" t="s">
        <v>139</v>
      </c>
      <c r="F11" s="257" t="s">
        <v>8</v>
      </c>
      <c r="G11" s="195"/>
      <c r="H11" s="248" t="s">
        <v>166</v>
      </c>
      <c r="I11" s="251" t="s">
        <v>167</v>
      </c>
      <c r="J11" s="195" t="s">
        <v>10</v>
      </c>
      <c r="K11" s="243" t="s">
        <v>12</v>
      </c>
      <c r="L11" s="243" t="s">
        <v>13</v>
      </c>
      <c r="M11" s="243" t="s">
        <v>14</v>
      </c>
      <c r="N11" s="255" t="s">
        <v>15</v>
      </c>
      <c r="O11" s="243" t="s">
        <v>150</v>
      </c>
      <c r="P11" s="243" t="s">
        <v>136</v>
      </c>
      <c r="Q11" s="2"/>
      <c r="R11" s="2"/>
      <c r="S11" s="2"/>
      <c r="T11" s="2"/>
    </row>
    <row r="12" spans="1:20">
      <c r="A12" s="195" t="s">
        <v>16</v>
      </c>
      <c r="B12" s="258"/>
      <c r="C12" s="258"/>
      <c r="D12" s="195" t="s">
        <v>17</v>
      </c>
      <c r="E12" s="260"/>
      <c r="F12" s="262"/>
      <c r="G12" s="195" t="s">
        <v>18</v>
      </c>
      <c r="H12" s="249"/>
      <c r="I12" s="252"/>
      <c r="J12" s="195" t="s">
        <v>20</v>
      </c>
      <c r="K12" s="243"/>
      <c r="L12" s="243"/>
      <c r="M12" s="243"/>
      <c r="N12" s="256"/>
      <c r="O12" s="243"/>
      <c r="P12" s="243"/>
      <c r="Q12" s="10"/>
      <c r="R12" s="10"/>
      <c r="S12" s="10"/>
      <c r="T12" s="10"/>
    </row>
    <row r="13" spans="1:20" ht="26.25" customHeight="1">
      <c r="A13" s="195"/>
      <c r="B13" s="258"/>
      <c r="C13" s="258"/>
      <c r="D13" s="195" t="s">
        <v>123</v>
      </c>
      <c r="E13" s="261"/>
      <c r="F13" s="262"/>
      <c r="G13" s="195" t="s">
        <v>22</v>
      </c>
      <c r="H13" s="250"/>
      <c r="I13" s="253"/>
      <c r="J13" s="195" t="s">
        <v>23</v>
      </c>
      <c r="K13" s="243"/>
      <c r="L13" s="243"/>
      <c r="M13" s="243"/>
      <c r="N13" s="256"/>
      <c r="O13" s="243"/>
      <c r="P13" s="243"/>
      <c r="Q13" s="254"/>
      <c r="R13" s="254"/>
      <c r="S13" s="254"/>
      <c r="T13" s="254"/>
    </row>
    <row r="14" spans="1:20">
      <c r="A14" s="11">
        <v>1</v>
      </c>
      <c r="B14" s="57" t="s">
        <v>24</v>
      </c>
      <c r="C14" s="57"/>
      <c r="D14" s="57">
        <v>4</v>
      </c>
      <c r="E14" s="57" t="s">
        <v>124</v>
      </c>
      <c r="F14" s="57" t="s">
        <v>25</v>
      </c>
      <c r="G14" s="147" t="s">
        <v>173</v>
      </c>
      <c r="H14" s="61">
        <v>17697</v>
      </c>
      <c r="I14" s="60">
        <v>5.37</v>
      </c>
      <c r="J14" s="163">
        <f>H14*I14</f>
        <v>95032.89</v>
      </c>
      <c r="K14" s="57">
        <v>1</v>
      </c>
      <c r="L14" s="58">
        <f>J14*K14</f>
        <v>95032.89</v>
      </c>
      <c r="M14" s="58">
        <f>L14*25%</f>
        <v>23758.2225</v>
      </c>
      <c r="N14" s="57"/>
      <c r="O14" s="58">
        <f>(M14+L14)*0.1</f>
        <v>11879.111250000002</v>
      </c>
      <c r="P14" s="58">
        <f>O14+M14+L14</f>
        <v>130670.22375</v>
      </c>
      <c r="Q14" s="3"/>
      <c r="R14" s="3"/>
      <c r="S14" s="3"/>
      <c r="T14" s="3"/>
    </row>
    <row r="15" spans="1:20">
      <c r="A15" s="13">
        <v>2</v>
      </c>
      <c r="B15" s="59" t="s">
        <v>26</v>
      </c>
      <c r="C15" s="59" t="s">
        <v>27</v>
      </c>
      <c r="D15" s="59">
        <v>5</v>
      </c>
      <c r="E15" s="147" t="s">
        <v>146</v>
      </c>
      <c r="F15" s="147" t="s">
        <v>25</v>
      </c>
      <c r="G15" s="64" t="s">
        <v>174</v>
      </c>
      <c r="H15" s="149">
        <v>17697</v>
      </c>
      <c r="I15" s="60">
        <v>4.33</v>
      </c>
      <c r="J15" s="163">
        <f t="shared" ref="J15:J19" si="0">H15*I15</f>
        <v>76628.009999999995</v>
      </c>
      <c r="K15" s="147">
        <v>1</v>
      </c>
      <c r="L15" s="58">
        <f t="shared" ref="L15:L19" si="1">J15*K15</f>
        <v>76628.009999999995</v>
      </c>
      <c r="M15" s="150">
        <f t="shared" ref="M15:M16" si="2">L15*25%</f>
        <v>19157.002499999999</v>
      </c>
      <c r="N15" s="147"/>
      <c r="O15" s="150">
        <f t="shared" ref="O15:O19" si="3">(M15+L15)*0.1</f>
        <v>9578.5012499999993</v>
      </c>
      <c r="P15" s="150">
        <f t="shared" ref="P15:P19" si="4">O15+M15+L15</f>
        <v>105363.51374999998</v>
      </c>
      <c r="Q15" s="18"/>
      <c r="R15" s="19"/>
      <c r="S15" s="18"/>
      <c r="T15" s="19"/>
    </row>
    <row r="16" spans="1:20">
      <c r="A16" s="11">
        <v>3</v>
      </c>
      <c r="B16" s="59" t="s">
        <v>28</v>
      </c>
      <c r="C16" s="59" t="s">
        <v>29</v>
      </c>
      <c r="D16" s="59">
        <v>5</v>
      </c>
      <c r="E16" s="59" t="s">
        <v>146</v>
      </c>
      <c r="F16" s="59" t="s">
        <v>25</v>
      </c>
      <c r="G16" s="147" t="s">
        <v>175</v>
      </c>
      <c r="H16" s="60">
        <v>17697</v>
      </c>
      <c r="I16" s="60">
        <v>4.7</v>
      </c>
      <c r="J16" s="163">
        <f t="shared" si="0"/>
        <v>83175.900000000009</v>
      </c>
      <c r="K16" s="59">
        <v>1</v>
      </c>
      <c r="L16" s="58">
        <f t="shared" si="1"/>
        <v>83175.900000000009</v>
      </c>
      <c r="M16" s="58">
        <f t="shared" si="2"/>
        <v>20793.975000000002</v>
      </c>
      <c r="N16" s="57"/>
      <c r="O16" s="58">
        <f t="shared" si="3"/>
        <v>10396.987500000003</v>
      </c>
      <c r="P16" s="58">
        <f t="shared" si="4"/>
        <v>114366.86250000002</v>
      </c>
      <c r="Q16" s="18"/>
      <c r="R16" s="19"/>
      <c r="S16" s="18"/>
      <c r="T16" s="19"/>
    </row>
    <row r="17" spans="1:20">
      <c r="A17" s="13">
        <v>4</v>
      </c>
      <c r="B17" s="59" t="s">
        <v>30</v>
      </c>
      <c r="C17" s="59"/>
      <c r="D17" s="59">
        <v>13</v>
      </c>
      <c r="E17" s="59" t="s">
        <v>125</v>
      </c>
      <c r="F17" s="59" t="s">
        <v>31</v>
      </c>
      <c r="G17" s="147" t="s">
        <v>176</v>
      </c>
      <c r="H17" s="60">
        <v>17697</v>
      </c>
      <c r="I17" s="237">
        <v>2.25</v>
      </c>
      <c r="J17" s="163">
        <f t="shared" si="0"/>
        <v>39818.25</v>
      </c>
      <c r="K17" s="59">
        <v>1</v>
      </c>
      <c r="L17" s="58">
        <f t="shared" si="1"/>
        <v>39818.25</v>
      </c>
      <c r="M17" s="58"/>
      <c r="N17" s="57"/>
      <c r="O17" s="58">
        <f t="shared" si="3"/>
        <v>3981.8250000000003</v>
      </c>
      <c r="P17" s="58">
        <f t="shared" si="4"/>
        <v>43800.074999999997</v>
      </c>
      <c r="Q17" s="18"/>
      <c r="R17" s="18"/>
      <c r="S17" s="18"/>
      <c r="T17" s="18"/>
    </row>
    <row r="18" spans="1:20">
      <c r="A18" s="13">
        <v>5</v>
      </c>
      <c r="B18" s="59" t="s">
        <v>32</v>
      </c>
      <c r="C18" s="59"/>
      <c r="D18" s="59">
        <v>14</v>
      </c>
      <c r="E18" s="59" t="s">
        <v>126</v>
      </c>
      <c r="F18" s="59" t="s">
        <v>31</v>
      </c>
      <c r="G18" s="147" t="s">
        <v>177</v>
      </c>
      <c r="H18" s="60">
        <v>17697</v>
      </c>
      <c r="I18" s="237">
        <v>2.0099999999999998</v>
      </c>
      <c r="J18" s="163">
        <f t="shared" si="0"/>
        <v>35570.969999999994</v>
      </c>
      <c r="K18" s="59">
        <v>0.5</v>
      </c>
      <c r="L18" s="58">
        <f t="shared" si="1"/>
        <v>17785.484999999997</v>
      </c>
      <c r="M18" s="58"/>
      <c r="N18" s="57"/>
      <c r="O18" s="58">
        <f t="shared" si="3"/>
        <v>1778.5484999999999</v>
      </c>
      <c r="P18" s="58">
        <f t="shared" si="4"/>
        <v>19564.033499999998</v>
      </c>
      <c r="Q18" s="18"/>
      <c r="R18" s="18"/>
      <c r="S18" s="18"/>
      <c r="T18" s="18"/>
    </row>
    <row r="19" spans="1:20">
      <c r="A19" s="13">
        <v>6</v>
      </c>
      <c r="B19" s="59" t="s">
        <v>33</v>
      </c>
      <c r="C19" s="59"/>
      <c r="D19" s="59">
        <v>13</v>
      </c>
      <c r="E19" s="59" t="s">
        <v>127</v>
      </c>
      <c r="F19" s="59" t="s">
        <v>31</v>
      </c>
      <c r="G19" s="147" t="s">
        <v>178</v>
      </c>
      <c r="H19" s="60">
        <v>17697</v>
      </c>
      <c r="I19" s="60">
        <v>2.35</v>
      </c>
      <c r="J19" s="163">
        <f t="shared" si="0"/>
        <v>41587.950000000004</v>
      </c>
      <c r="K19" s="59">
        <v>1</v>
      </c>
      <c r="L19" s="58">
        <f t="shared" si="1"/>
        <v>41587.950000000004</v>
      </c>
      <c r="M19" s="58"/>
      <c r="N19" s="57"/>
      <c r="O19" s="58">
        <f t="shared" si="3"/>
        <v>4158.795000000001</v>
      </c>
      <c r="P19" s="58">
        <f t="shared" si="4"/>
        <v>45746.745000000003</v>
      </c>
      <c r="Q19" s="18"/>
      <c r="R19" s="18"/>
      <c r="S19" s="18"/>
      <c r="T19" s="18"/>
    </row>
    <row r="20" spans="1:20" s="168" customFormat="1">
      <c r="A20" s="164"/>
      <c r="B20" s="164" t="s">
        <v>34</v>
      </c>
      <c r="C20" s="165"/>
      <c r="D20" s="197"/>
      <c r="E20" s="197"/>
      <c r="F20" s="164" t="s">
        <v>34</v>
      </c>
      <c r="G20" s="164" t="s">
        <v>34</v>
      </c>
      <c r="H20" s="164" t="s">
        <v>34</v>
      </c>
      <c r="I20" s="238"/>
      <c r="J20" s="164" t="s">
        <v>34</v>
      </c>
      <c r="K20" s="166">
        <f>SUM(K14:K19)</f>
        <v>5.5</v>
      </c>
      <c r="L20" s="167">
        <f t="shared" ref="L20:P20" si="5">SUM(L14:L19)</f>
        <v>354028.48499999999</v>
      </c>
      <c r="M20" s="167">
        <f t="shared" si="5"/>
        <v>63709.2</v>
      </c>
      <c r="N20" s="167">
        <f t="shared" si="5"/>
        <v>0</v>
      </c>
      <c r="O20" s="167">
        <f t="shared" si="5"/>
        <v>41773.768499999998</v>
      </c>
      <c r="P20" s="167">
        <f t="shared" si="5"/>
        <v>459511.4535</v>
      </c>
      <c r="Q20" s="20"/>
      <c r="R20" s="20"/>
      <c r="S20" s="20"/>
      <c r="T20" s="20"/>
    </row>
    <row r="21" spans="1:20">
      <c r="A21" s="3"/>
      <c r="B21" s="3"/>
      <c r="C21" s="3"/>
      <c r="D21" s="3"/>
      <c r="E21" s="3"/>
      <c r="F21" s="3"/>
      <c r="G21" s="3"/>
      <c r="H21" s="3"/>
      <c r="I21" s="18"/>
      <c r="J21" s="3"/>
      <c r="K21" s="3"/>
      <c r="L21" s="4"/>
      <c r="M21" s="3"/>
      <c r="N21" s="3"/>
      <c r="O21" s="3"/>
      <c r="P21" s="3"/>
      <c r="Q21" s="3"/>
      <c r="R21" s="3"/>
      <c r="S21" s="3"/>
      <c r="T21" s="3"/>
    </row>
    <row r="22" spans="1:20">
      <c r="A22" s="3"/>
      <c r="B22" s="21" t="s">
        <v>35</v>
      </c>
      <c r="C22" s="21"/>
      <c r="D22" s="22"/>
      <c r="E22" s="22"/>
      <c r="F22" s="21"/>
      <c r="G22" s="21" t="s">
        <v>138</v>
      </c>
      <c r="H22" s="20"/>
      <c r="I22" s="36"/>
      <c r="J22" s="3"/>
      <c r="K22" s="3"/>
      <c r="L22" s="4"/>
      <c r="M22" s="3"/>
      <c r="N22" s="3"/>
      <c r="O22" s="3"/>
      <c r="P22" s="3"/>
      <c r="Q22" s="3"/>
      <c r="R22" s="3"/>
      <c r="S22" s="3"/>
      <c r="T22" s="3"/>
    </row>
    <row r="23" spans="1:20">
      <c r="A23" s="3"/>
      <c r="B23" s="21"/>
      <c r="C23" s="21"/>
      <c r="D23" s="22"/>
      <c r="E23" s="22"/>
      <c r="F23" s="21"/>
      <c r="G23" s="21"/>
      <c r="H23" s="20"/>
      <c r="I23" s="36"/>
      <c r="J23" s="3"/>
      <c r="K23" s="3"/>
      <c r="L23" s="4"/>
      <c r="M23" s="3"/>
      <c r="N23" s="3"/>
      <c r="O23" s="3"/>
      <c r="P23" s="3"/>
      <c r="Q23" s="3"/>
      <c r="R23" s="3"/>
      <c r="S23" s="3"/>
      <c r="T23" s="3"/>
    </row>
    <row r="24" spans="1:20">
      <c r="A24" s="3"/>
      <c r="B24" s="23" t="s">
        <v>140</v>
      </c>
      <c r="C24" s="21"/>
      <c r="D24" s="22"/>
      <c r="E24" s="22"/>
      <c r="F24" s="21"/>
      <c r="G24" s="1" t="s">
        <v>141</v>
      </c>
      <c r="H24" s="20"/>
      <c r="I24" s="36"/>
      <c r="J24" s="3"/>
      <c r="K24" s="3"/>
      <c r="L24" s="4"/>
      <c r="M24" s="3"/>
      <c r="N24" s="3"/>
      <c r="O24" s="3"/>
      <c r="P24" s="3"/>
      <c r="Q24" s="3"/>
      <c r="R24" s="3"/>
      <c r="S24" s="3"/>
      <c r="T24" s="3"/>
    </row>
    <row r="25" spans="1:20">
      <c r="A25" s="3"/>
      <c r="B25" s="21"/>
      <c r="C25" s="21"/>
      <c r="D25" s="22"/>
      <c r="E25" s="22"/>
      <c r="F25" s="21"/>
      <c r="G25" s="21"/>
      <c r="H25" s="20"/>
      <c r="I25" s="36"/>
      <c r="J25" s="3"/>
      <c r="K25" s="3"/>
      <c r="L25" s="4"/>
      <c r="M25" s="3"/>
      <c r="N25" s="3"/>
      <c r="O25" s="3"/>
      <c r="P25" s="3"/>
      <c r="Q25" s="3"/>
      <c r="R25" s="3"/>
      <c r="S25" s="3"/>
      <c r="T25" s="3"/>
    </row>
    <row r="26" spans="1:20">
      <c r="A26" s="3"/>
      <c r="B26" s="24" t="s">
        <v>36</v>
      </c>
      <c r="C26" s="21"/>
      <c r="D26" s="22"/>
      <c r="E26" s="22"/>
      <c r="F26" s="21"/>
      <c r="G26" s="25"/>
      <c r="H26" s="20"/>
      <c r="I26" s="36"/>
      <c r="J26" s="103" t="s">
        <v>169</v>
      </c>
      <c r="K26" s="103"/>
      <c r="L26" s="4"/>
      <c r="M26" s="3"/>
      <c r="N26" s="3"/>
      <c r="O26" s="3"/>
      <c r="P26" s="3"/>
      <c r="Q26" s="3"/>
      <c r="R26" s="3"/>
      <c r="S26" s="3"/>
      <c r="T26" s="3"/>
    </row>
    <row r="27" spans="1:20">
      <c r="A27" s="3"/>
      <c r="B27" s="20"/>
      <c r="C27" s="20"/>
      <c r="D27" s="20"/>
      <c r="E27" s="20"/>
      <c r="F27" s="20"/>
      <c r="G27" s="20"/>
      <c r="H27" s="20"/>
      <c r="I27" s="36"/>
      <c r="J27" s="3"/>
      <c r="K27" s="3"/>
      <c r="L27" s="4"/>
      <c r="M27" s="3"/>
      <c r="N27" s="3"/>
      <c r="O27" s="3"/>
      <c r="P27" s="3"/>
      <c r="Q27" s="3"/>
      <c r="R27" s="3"/>
      <c r="S27" s="3"/>
      <c r="T27" s="3"/>
    </row>
    <row r="28" spans="1:20">
      <c r="A28" s="3"/>
      <c r="B28" s="3"/>
      <c r="C28" s="3"/>
      <c r="D28" s="3"/>
      <c r="E28" s="3"/>
      <c r="F28" s="3"/>
      <c r="G28" s="3"/>
      <c r="H28" s="3"/>
      <c r="I28" s="18"/>
      <c r="J28" s="3"/>
      <c r="K28" s="3"/>
      <c r="L28" s="4"/>
      <c r="M28" s="3"/>
      <c r="N28" s="3"/>
      <c r="O28" s="3"/>
      <c r="P28" s="3"/>
      <c r="Q28" s="3"/>
      <c r="R28" s="3"/>
      <c r="S28" s="3"/>
      <c r="T28" s="3"/>
    </row>
  </sheetData>
  <mergeCells count="16">
    <mergeCell ref="D6:Q7"/>
    <mergeCell ref="G9:P9"/>
    <mergeCell ref="F10:P10"/>
    <mergeCell ref="B11:B13"/>
    <mergeCell ref="C11:C13"/>
    <mergeCell ref="E11:E13"/>
    <mergeCell ref="F11:F13"/>
    <mergeCell ref="H11:H13"/>
    <mergeCell ref="I11:I13"/>
    <mergeCell ref="Q13:T13"/>
    <mergeCell ref="K11:K13"/>
    <mergeCell ref="L11:L13"/>
    <mergeCell ref="M11:M13"/>
    <mergeCell ref="N11:N13"/>
    <mergeCell ref="O11:O13"/>
    <mergeCell ref="P11:P13"/>
  </mergeCells>
  <pageMargins left="0.70866141732283472" right="0.70866141732283472" top="1.3385826771653544" bottom="0.74803149606299213" header="1.4960629921259843" footer="0.31496062992125984"/>
  <pageSetup paperSize="9" scale="93" orientation="landscape" r:id="rId1"/>
  <colBreaks count="1" manualBreakCount="1">
    <brk id="1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W29"/>
  <sheetViews>
    <sheetView view="pageBreakPreview" zoomScale="90" zoomScaleSheetLayoutView="90" workbookViewId="0">
      <selection activeCell="B1" sqref="B1:B1048576"/>
    </sheetView>
  </sheetViews>
  <sheetFormatPr defaultRowHeight="15"/>
  <cols>
    <col min="1" max="1" width="5.28515625" customWidth="1"/>
    <col min="2" max="2" width="14.28515625" customWidth="1"/>
    <col min="3" max="3" width="4.7109375" hidden="1" customWidth="1"/>
    <col min="4" max="4" width="5.7109375" hidden="1" customWidth="1"/>
    <col min="5" max="5" width="4.85546875" hidden="1" customWidth="1"/>
    <col min="9" max="9" width="8.140625" hidden="1" customWidth="1"/>
    <col min="10" max="10" width="7.7109375" customWidth="1"/>
    <col min="11" max="11" width="7.42578125" customWidth="1"/>
    <col min="12" max="12" width="8.7109375" customWidth="1"/>
    <col min="17" max="17" width="0" hidden="1" customWidth="1"/>
  </cols>
  <sheetData>
    <row r="1" spans="1:23">
      <c r="A1" s="26"/>
      <c r="B1" s="27"/>
      <c r="C1" s="183"/>
      <c r="D1" s="28"/>
      <c r="E1" s="28"/>
      <c r="F1" s="28"/>
      <c r="G1" s="28"/>
      <c r="H1" s="28"/>
      <c r="I1" s="28"/>
      <c r="J1" s="28"/>
      <c r="K1" s="28"/>
      <c r="L1" s="28"/>
      <c r="M1" s="28"/>
      <c r="N1" s="18"/>
      <c r="O1" s="29"/>
      <c r="P1" s="18"/>
      <c r="Q1" s="18"/>
      <c r="R1" s="18"/>
      <c r="S1" s="18"/>
      <c r="T1" s="18"/>
      <c r="U1" s="18"/>
      <c r="V1" s="18"/>
      <c r="W1" s="18"/>
    </row>
    <row r="2" spans="1:23">
      <c r="A2" s="26"/>
      <c r="B2" s="27"/>
      <c r="C2" s="183"/>
      <c r="D2" s="28"/>
      <c r="E2" s="28"/>
      <c r="F2" s="28"/>
      <c r="G2" s="28"/>
      <c r="H2" s="28"/>
      <c r="I2" s="28"/>
      <c r="J2" s="28"/>
      <c r="K2" s="28"/>
      <c r="L2" s="28"/>
      <c r="M2" s="28"/>
      <c r="N2" s="18"/>
      <c r="O2" s="29"/>
      <c r="P2" s="18"/>
      <c r="Q2" s="18"/>
      <c r="R2" s="18"/>
      <c r="S2" s="18"/>
      <c r="T2" s="18"/>
      <c r="U2" s="18"/>
      <c r="V2" s="18"/>
      <c r="W2" s="18"/>
    </row>
    <row r="3" spans="1:23" ht="15" customHeight="1">
      <c r="A3" s="26"/>
      <c r="B3" s="27"/>
      <c r="C3" s="263" t="s">
        <v>37</v>
      </c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56"/>
      <c r="T3" s="56"/>
      <c r="U3" s="18"/>
      <c r="V3" s="18"/>
      <c r="W3" s="18"/>
    </row>
    <row r="4" spans="1:23" hidden="1">
      <c r="A4" s="26"/>
      <c r="B4" s="26"/>
      <c r="C4" s="30"/>
      <c r="D4" s="31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18"/>
      <c r="V4" s="18"/>
      <c r="W4" s="18"/>
    </row>
    <row r="5" spans="1:23" hidden="1">
      <c r="A5" s="26"/>
      <c r="B5" s="26"/>
      <c r="C5" s="31"/>
      <c r="D5" s="18"/>
      <c r="E5" s="18"/>
      <c r="F5" s="18"/>
      <c r="G5" s="28"/>
      <c r="H5" s="183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18"/>
      <c r="U5" s="18"/>
      <c r="V5" s="18"/>
      <c r="W5" s="18"/>
    </row>
    <row r="6" spans="1:23">
      <c r="A6" s="26"/>
      <c r="B6" s="26"/>
      <c r="C6" s="18"/>
      <c r="D6" s="18"/>
      <c r="E6" s="18"/>
      <c r="F6" s="18"/>
      <c r="G6" s="28"/>
      <c r="H6" s="264" t="s">
        <v>2</v>
      </c>
      <c r="I6" s="264"/>
      <c r="J6" s="264"/>
      <c r="K6" s="264"/>
      <c r="L6" s="264"/>
      <c r="M6" s="264"/>
      <c r="N6" s="264"/>
      <c r="O6" s="264"/>
      <c r="P6" s="264"/>
      <c r="Q6" s="264"/>
      <c r="R6" s="264"/>
      <c r="S6" s="264"/>
      <c r="T6" s="18"/>
      <c r="U6" s="18"/>
      <c r="V6" s="18"/>
      <c r="W6" s="18"/>
    </row>
    <row r="7" spans="1:23">
      <c r="A7" s="26"/>
      <c r="B7" s="26"/>
      <c r="C7" s="18"/>
      <c r="D7" s="18"/>
      <c r="E7" s="18"/>
      <c r="F7" s="18"/>
      <c r="G7" s="28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"/>
      <c r="U7" s="18"/>
      <c r="V7" s="18"/>
      <c r="W7" s="18"/>
    </row>
    <row r="8" spans="1:23">
      <c r="A8" s="26"/>
      <c r="B8" s="26"/>
      <c r="C8" s="18"/>
      <c r="D8" s="18"/>
      <c r="E8" s="18"/>
      <c r="F8" s="18"/>
      <c r="G8" s="28"/>
      <c r="H8" s="32"/>
      <c r="I8" s="265" t="s">
        <v>180</v>
      </c>
      <c r="J8" s="265"/>
      <c r="K8" s="265"/>
      <c r="L8" s="265"/>
      <c r="M8" s="265"/>
      <c r="N8" s="265"/>
      <c r="O8" s="265"/>
      <c r="P8" s="28"/>
      <c r="Q8" s="28"/>
      <c r="R8" s="28"/>
      <c r="S8" s="28"/>
      <c r="T8" s="18"/>
      <c r="U8" s="18"/>
      <c r="V8" s="18"/>
      <c r="W8" s="18"/>
    </row>
    <row r="9" spans="1:23">
      <c r="A9" s="26"/>
      <c r="B9" s="26"/>
      <c r="C9" s="18"/>
      <c r="D9" s="18"/>
      <c r="E9" s="18"/>
      <c r="F9" s="18"/>
      <c r="G9" s="28"/>
      <c r="H9" s="32"/>
      <c r="I9" s="33"/>
      <c r="J9" s="28"/>
      <c r="K9" s="28"/>
      <c r="L9" s="28"/>
      <c r="M9" s="28"/>
      <c r="N9" s="28"/>
      <c r="O9" s="28"/>
      <c r="P9" s="28"/>
      <c r="Q9" s="28"/>
      <c r="R9" s="28"/>
      <c r="S9" s="28"/>
      <c r="T9" s="18"/>
      <c r="U9" s="18"/>
      <c r="V9" s="18"/>
      <c r="W9" s="18"/>
    </row>
    <row r="10" spans="1:23" ht="29.25" customHeight="1">
      <c r="A10" s="26"/>
      <c r="B10" s="26"/>
      <c r="C10" s="18"/>
      <c r="D10" s="18"/>
      <c r="E10" s="18"/>
      <c r="F10" s="18"/>
      <c r="G10" s="266" t="s">
        <v>3</v>
      </c>
      <c r="H10" s="266"/>
      <c r="I10" s="266"/>
      <c r="J10" s="266"/>
      <c r="K10" s="266"/>
      <c r="L10" s="266"/>
      <c r="M10" s="266"/>
      <c r="N10" s="266"/>
      <c r="O10" s="266"/>
      <c r="P10" s="266"/>
      <c r="Q10" s="266"/>
      <c r="R10" s="266"/>
      <c r="S10" s="266"/>
      <c r="T10" s="18"/>
      <c r="U10" s="18"/>
      <c r="V10" s="18"/>
      <c r="W10" s="18"/>
    </row>
    <row r="11" spans="1:23" ht="24.75" customHeight="1">
      <c r="A11" s="184" t="s">
        <v>4</v>
      </c>
      <c r="B11" s="267" t="s">
        <v>5</v>
      </c>
      <c r="C11" s="267" t="s">
        <v>6</v>
      </c>
      <c r="D11" s="267" t="s">
        <v>7</v>
      </c>
      <c r="E11" s="184"/>
      <c r="F11" s="269" t="s">
        <v>139</v>
      </c>
      <c r="G11" s="267" t="s">
        <v>8</v>
      </c>
      <c r="H11" s="184"/>
      <c r="I11" s="184" t="s">
        <v>9</v>
      </c>
      <c r="J11" s="269" t="s">
        <v>166</v>
      </c>
      <c r="K11" s="277" t="s">
        <v>167</v>
      </c>
      <c r="L11" s="184" t="s">
        <v>10</v>
      </c>
      <c r="M11" s="274" t="s">
        <v>145</v>
      </c>
      <c r="N11" s="274" t="s">
        <v>12</v>
      </c>
      <c r="O11" s="274" t="s">
        <v>13</v>
      </c>
      <c r="P11" s="274" t="s">
        <v>14</v>
      </c>
      <c r="Q11" s="273" t="s">
        <v>15</v>
      </c>
      <c r="R11" s="274" t="s">
        <v>150</v>
      </c>
      <c r="S11" s="274" t="s">
        <v>152</v>
      </c>
      <c r="T11" s="26"/>
      <c r="U11" s="26"/>
      <c r="V11" s="26"/>
      <c r="W11" s="26"/>
    </row>
    <row r="12" spans="1:23">
      <c r="A12" s="184" t="s">
        <v>16</v>
      </c>
      <c r="B12" s="268"/>
      <c r="C12" s="268"/>
      <c r="D12" s="268"/>
      <c r="E12" s="184" t="s">
        <v>17</v>
      </c>
      <c r="F12" s="270"/>
      <c r="G12" s="272"/>
      <c r="H12" s="184" t="s">
        <v>18</v>
      </c>
      <c r="I12" s="184" t="s">
        <v>19</v>
      </c>
      <c r="J12" s="270"/>
      <c r="K12" s="278"/>
      <c r="L12" s="184" t="s">
        <v>20</v>
      </c>
      <c r="M12" s="274"/>
      <c r="N12" s="274"/>
      <c r="O12" s="274"/>
      <c r="P12" s="274"/>
      <c r="Q12" s="273"/>
      <c r="R12" s="274"/>
      <c r="S12" s="274"/>
      <c r="T12" s="34"/>
      <c r="U12" s="34"/>
      <c r="V12" s="34"/>
      <c r="W12" s="34"/>
    </row>
    <row r="13" spans="1:23">
      <c r="A13" s="184"/>
      <c r="B13" s="268"/>
      <c r="C13" s="268"/>
      <c r="D13" s="268"/>
      <c r="E13" s="184" t="s">
        <v>123</v>
      </c>
      <c r="F13" s="271"/>
      <c r="G13" s="272"/>
      <c r="H13" s="184" t="s">
        <v>22</v>
      </c>
      <c r="I13" s="184"/>
      <c r="J13" s="271"/>
      <c r="K13" s="279"/>
      <c r="L13" s="184" t="s">
        <v>23</v>
      </c>
      <c r="M13" s="274"/>
      <c r="N13" s="274"/>
      <c r="O13" s="274"/>
      <c r="P13" s="274"/>
      <c r="Q13" s="273"/>
      <c r="R13" s="274"/>
      <c r="S13" s="274"/>
      <c r="T13" s="275"/>
      <c r="U13" s="275"/>
      <c r="V13" s="275"/>
      <c r="W13" s="275"/>
    </row>
    <row r="14" spans="1:23">
      <c r="A14" s="13">
        <v>1</v>
      </c>
      <c r="B14" s="14" t="s">
        <v>39</v>
      </c>
      <c r="C14" s="14"/>
      <c r="D14" s="15" t="s">
        <v>40</v>
      </c>
      <c r="E14" s="17">
        <v>10</v>
      </c>
      <c r="F14" s="17" t="s">
        <v>135</v>
      </c>
      <c r="G14" s="14" t="s">
        <v>41</v>
      </c>
      <c r="H14" s="64" t="s">
        <v>181</v>
      </c>
      <c r="I14" s="14"/>
      <c r="J14" s="14">
        <v>17697</v>
      </c>
      <c r="K14" s="64">
        <v>4.7300000000000004</v>
      </c>
      <c r="L14" s="12">
        <f>J14*K14</f>
        <v>83706.810000000012</v>
      </c>
      <c r="M14" s="17"/>
      <c r="N14" s="17">
        <v>1</v>
      </c>
      <c r="O14" s="12">
        <f>L14*N14</f>
        <v>83706.810000000012</v>
      </c>
      <c r="P14" s="12">
        <f t="shared" ref="P14:P19" si="0">O14*25%</f>
        <v>20926.702500000003</v>
      </c>
      <c r="Q14" s="12"/>
      <c r="R14" s="12">
        <f>(P14+O14)*0.1</f>
        <v>10463.351250000002</v>
      </c>
      <c r="S14" s="12">
        <f>R14+P14+O14+M14</f>
        <v>115096.86375000002</v>
      </c>
      <c r="T14" s="18"/>
      <c r="U14" s="18"/>
      <c r="V14" s="18"/>
      <c r="W14" s="18"/>
    </row>
    <row r="15" spans="1:23" s="62" customFormat="1" ht="13.5" customHeight="1">
      <c r="A15" s="63">
        <v>2</v>
      </c>
      <c r="B15" s="64" t="s">
        <v>42</v>
      </c>
      <c r="C15" s="64"/>
      <c r="D15" s="65"/>
      <c r="E15" s="66">
        <v>13</v>
      </c>
      <c r="F15" s="66" t="s">
        <v>129</v>
      </c>
      <c r="G15" s="64" t="s">
        <v>31</v>
      </c>
      <c r="H15" s="64" t="s">
        <v>182</v>
      </c>
      <c r="I15" s="64"/>
      <c r="J15" s="14">
        <v>17697</v>
      </c>
      <c r="K15" s="64">
        <v>3.61</v>
      </c>
      <c r="L15" s="12">
        <f t="shared" ref="L15:L22" si="1">J15*K15</f>
        <v>63886.17</v>
      </c>
      <c r="M15" s="66"/>
      <c r="N15" s="17">
        <v>0.5</v>
      </c>
      <c r="O15" s="12">
        <f t="shared" ref="O15:O22" si="2">L15*N15</f>
        <v>31943.084999999999</v>
      </c>
      <c r="P15" s="12">
        <f t="shared" si="0"/>
        <v>7985.7712499999998</v>
      </c>
      <c r="Q15" s="67"/>
      <c r="R15" s="12">
        <f t="shared" ref="R15:R22" si="3">(P15+O15)*0.1</f>
        <v>3992.8856249999999</v>
      </c>
      <c r="S15" s="12">
        <f t="shared" ref="S15:S22" si="4">R15+P15+O15+M15</f>
        <v>43921.741875</v>
      </c>
      <c r="T15" s="68"/>
      <c r="U15" s="68"/>
      <c r="V15" s="68"/>
      <c r="W15" s="68"/>
    </row>
    <row r="16" spans="1:23" s="62" customFormat="1">
      <c r="A16" s="13">
        <v>3</v>
      </c>
      <c r="B16" s="64" t="s">
        <v>46</v>
      </c>
      <c r="C16" s="64"/>
      <c r="D16" s="65"/>
      <c r="E16" s="66">
        <v>11</v>
      </c>
      <c r="F16" s="66" t="s">
        <v>132</v>
      </c>
      <c r="G16" s="64" t="s">
        <v>31</v>
      </c>
      <c r="H16" s="54" t="s">
        <v>182</v>
      </c>
      <c r="I16" s="64" t="s">
        <v>45</v>
      </c>
      <c r="J16" s="14">
        <v>17697</v>
      </c>
      <c r="K16" s="64">
        <v>4.09</v>
      </c>
      <c r="L16" s="12">
        <f t="shared" si="1"/>
        <v>72380.73</v>
      </c>
      <c r="M16" s="66"/>
      <c r="N16" s="17">
        <v>1</v>
      </c>
      <c r="O16" s="12">
        <f t="shared" si="2"/>
        <v>72380.73</v>
      </c>
      <c r="P16" s="12">
        <f t="shared" si="0"/>
        <v>18095.182499999999</v>
      </c>
      <c r="Q16" s="67"/>
      <c r="R16" s="12">
        <f t="shared" si="3"/>
        <v>9047.5912499999995</v>
      </c>
      <c r="S16" s="12">
        <f t="shared" si="4"/>
        <v>99523.503750000003</v>
      </c>
      <c r="T16" s="68"/>
      <c r="U16" s="68"/>
      <c r="V16" s="68"/>
      <c r="W16" s="68"/>
    </row>
    <row r="17" spans="1:23" s="62" customFormat="1">
      <c r="A17" s="63">
        <v>4</v>
      </c>
      <c r="B17" s="64" t="s">
        <v>43</v>
      </c>
      <c r="C17" s="64"/>
      <c r="D17" s="65" t="s">
        <v>44</v>
      </c>
      <c r="E17" s="66">
        <v>10</v>
      </c>
      <c r="F17" s="66" t="s">
        <v>164</v>
      </c>
      <c r="G17" s="64" t="s">
        <v>41</v>
      </c>
      <c r="H17" s="64" t="s">
        <v>183</v>
      </c>
      <c r="I17" s="64" t="s">
        <v>45</v>
      </c>
      <c r="J17" s="14">
        <v>17697</v>
      </c>
      <c r="K17" s="151">
        <v>4.5</v>
      </c>
      <c r="L17" s="12">
        <f>J17*K17</f>
        <v>79636.5</v>
      </c>
      <c r="M17" s="66"/>
      <c r="N17" s="17">
        <v>1</v>
      </c>
      <c r="O17" s="12">
        <f t="shared" si="2"/>
        <v>79636.5</v>
      </c>
      <c r="P17" s="12">
        <f t="shared" si="0"/>
        <v>19909.125</v>
      </c>
      <c r="Q17" s="67"/>
      <c r="R17" s="12">
        <f t="shared" si="3"/>
        <v>9954.5625</v>
      </c>
      <c r="S17" s="12">
        <f t="shared" si="4"/>
        <v>109500.1875</v>
      </c>
      <c r="T17" s="68"/>
      <c r="U17" s="68"/>
      <c r="V17" s="68"/>
      <c r="W17" s="68"/>
    </row>
    <row r="18" spans="1:23" s="62" customFormat="1">
      <c r="A18" s="13">
        <v>5</v>
      </c>
      <c r="B18" s="64" t="s">
        <v>47</v>
      </c>
      <c r="C18" s="64"/>
      <c r="D18" s="65" t="s">
        <v>48</v>
      </c>
      <c r="E18" s="66">
        <v>13</v>
      </c>
      <c r="F18" s="66" t="s">
        <v>125</v>
      </c>
      <c r="G18" s="64" t="s">
        <v>31</v>
      </c>
      <c r="H18" s="64" t="s">
        <v>184</v>
      </c>
      <c r="I18" s="64"/>
      <c r="J18" s="14">
        <v>17697</v>
      </c>
      <c r="K18" s="64">
        <v>3.35</v>
      </c>
      <c r="L18" s="12">
        <f t="shared" si="1"/>
        <v>59284.950000000004</v>
      </c>
      <c r="M18" s="66">
        <v>2655</v>
      </c>
      <c r="N18" s="17">
        <v>0.5</v>
      </c>
      <c r="O18" s="12">
        <f t="shared" si="2"/>
        <v>29642.475000000002</v>
      </c>
      <c r="P18" s="12">
        <f t="shared" si="0"/>
        <v>7410.6187500000005</v>
      </c>
      <c r="Q18" s="67"/>
      <c r="R18" s="12">
        <f t="shared" si="3"/>
        <v>3705.3093750000003</v>
      </c>
      <c r="S18" s="12">
        <f t="shared" si="4"/>
        <v>43413.403125000004</v>
      </c>
      <c r="T18" s="68"/>
      <c r="U18" s="68"/>
      <c r="V18" s="68"/>
      <c r="W18" s="68"/>
    </row>
    <row r="19" spans="1:23">
      <c r="A19" s="63">
        <v>6</v>
      </c>
      <c r="B19" s="14" t="s">
        <v>49</v>
      </c>
      <c r="C19" s="14"/>
      <c r="D19" s="15"/>
      <c r="E19" s="17">
        <v>10</v>
      </c>
      <c r="F19" s="189" t="s">
        <v>130</v>
      </c>
      <c r="G19" s="14" t="s">
        <v>41</v>
      </c>
      <c r="H19" s="64" t="s">
        <v>178</v>
      </c>
      <c r="I19" s="14" t="s">
        <v>45</v>
      </c>
      <c r="J19" s="14">
        <v>17697</v>
      </c>
      <c r="K19" s="151">
        <v>4.8099999999999996</v>
      </c>
      <c r="L19" s="12">
        <f t="shared" si="1"/>
        <v>85122.569999999992</v>
      </c>
      <c r="M19" s="17"/>
      <c r="N19" s="17">
        <v>1</v>
      </c>
      <c r="O19" s="12">
        <f t="shared" si="2"/>
        <v>85122.569999999992</v>
      </c>
      <c r="P19" s="12">
        <f t="shared" si="0"/>
        <v>21280.642499999998</v>
      </c>
      <c r="Q19" s="12"/>
      <c r="R19" s="12">
        <f t="shared" si="3"/>
        <v>10640.321250000001</v>
      </c>
      <c r="S19" s="12">
        <f t="shared" si="4"/>
        <v>117043.53374999999</v>
      </c>
      <c r="T19" s="18"/>
      <c r="U19" s="18"/>
      <c r="V19" s="18"/>
      <c r="W19" s="18"/>
    </row>
    <row r="20" spans="1:23">
      <c r="A20" s="13">
        <v>7</v>
      </c>
      <c r="B20" s="14" t="s">
        <v>50</v>
      </c>
      <c r="C20" s="14"/>
      <c r="D20" s="15"/>
      <c r="E20" s="17">
        <v>10</v>
      </c>
      <c r="F20" s="17" t="s">
        <v>128</v>
      </c>
      <c r="G20" s="14" t="s">
        <v>41</v>
      </c>
      <c r="H20" s="14" t="s">
        <v>185</v>
      </c>
      <c r="I20" s="14"/>
      <c r="J20" s="14">
        <v>17697</v>
      </c>
      <c r="K20" s="64">
        <v>3.85</v>
      </c>
      <c r="L20" s="12">
        <f t="shared" si="1"/>
        <v>68133.45</v>
      </c>
      <c r="M20" s="17"/>
      <c r="N20" s="17">
        <v>0.5</v>
      </c>
      <c r="O20" s="12">
        <f t="shared" si="2"/>
        <v>34066.724999999999</v>
      </c>
      <c r="P20" s="12"/>
      <c r="Q20" s="12"/>
      <c r="R20" s="12">
        <f t="shared" si="3"/>
        <v>3406.6725000000001</v>
      </c>
      <c r="S20" s="12">
        <f t="shared" si="4"/>
        <v>37473.397499999999</v>
      </c>
      <c r="T20" s="18"/>
      <c r="U20" s="18"/>
      <c r="V20" s="18"/>
      <c r="W20" s="18"/>
    </row>
    <row r="21" spans="1:23">
      <c r="A21" s="63">
        <v>8</v>
      </c>
      <c r="B21" s="14" t="s">
        <v>50</v>
      </c>
      <c r="C21" s="14"/>
      <c r="D21" s="15"/>
      <c r="E21" s="17">
        <v>10</v>
      </c>
      <c r="F21" s="17" t="s">
        <v>128</v>
      </c>
      <c r="G21" s="14" t="s">
        <v>41</v>
      </c>
      <c r="H21" s="16" t="s">
        <v>186</v>
      </c>
      <c r="I21" s="14"/>
      <c r="J21" s="14">
        <v>17697</v>
      </c>
      <c r="K21" s="64">
        <v>3.85</v>
      </c>
      <c r="L21" s="12">
        <f t="shared" si="1"/>
        <v>68133.45</v>
      </c>
      <c r="M21" s="17"/>
      <c r="N21" s="17">
        <v>0.5</v>
      </c>
      <c r="O21" s="12">
        <f t="shared" si="2"/>
        <v>34066.724999999999</v>
      </c>
      <c r="P21" s="12"/>
      <c r="Q21" s="12"/>
      <c r="R21" s="12">
        <f t="shared" si="3"/>
        <v>3406.6725000000001</v>
      </c>
      <c r="S21" s="12">
        <f t="shared" si="4"/>
        <v>37473.397499999999</v>
      </c>
      <c r="T21" s="18"/>
      <c r="U21" s="18"/>
      <c r="V21" s="18"/>
      <c r="W21" s="18"/>
    </row>
    <row r="22" spans="1:23">
      <c r="A22" s="13">
        <v>9</v>
      </c>
      <c r="B22" s="14" t="s">
        <v>50</v>
      </c>
      <c r="C22" s="14"/>
      <c r="D22" s="15"/>
      <c r="E22" s="17">
        <v>13</v>
      </c>
      <c r="F22" s="17" t="s">
        <v>129</v>
      </c>
      <c r="G22" s="14" t="s">
        <v>31</v>
      </c>
      <c r="H22" s="14" t="s">
        <v>178</v>
      </c>
      <c r="I22" s="14"/>
      <c r="J22" s="14">
        <v>17697</v>
      </c>
      <c r="K22" s="64">
        <v>3.57</v>
      </c>
      <c r="L22" s="12">
        <f t="shared" si="1"/>
        <v>63178.289999999994</v>
      </c>
      <c r="M22" s="17"/>
      <c r="N22" s="17">
        <v>1</v>
      </c>
      <c r="O22" s="12">
        <f t="shared" si="2"/>
        <v>63178.289999999994</v>
      </c>
      <c r="P22" s="12"/>
      <c r="Q22" s="12"/>
      <c r="R22" s="12">
        <f t="shared" si="3"/>
        <v>6317.8289999999997</v>
      </c>
      <c r="S22" s="12">
        <f t="shared" si="4"/>
        <v>69496.118999999992</v>
      </c>
      <c r="T22" s="18"/>
      <c r="U22" s="18"/>
      <c r="V22" s="18"/>
      <c r="W22" s="18"/>
    </row>
    <row r="23" spans="1:23">
      <c r="A23" s="14"/>
      <c r="B23" s="171" t="s">
        <v>34</v>
      </c>
      <c r="C23" s="171"/>
      <c r="D23" s="171"/>
      <c r="E23" s="171"/>
      <c r="F23" s="171"/>
      <c r="G23" s="171" t="s">
        <v>34</v>
      </c>
      <c r="H23" s="171" t="s">
        <v>34</v>
      </c>
      <c r="I23" s="171"/>
      <c r="J23" s="171" t="s">
        <v>34</v>
      </c>
      <c r="K23" s="171"/>
      <c r="L23" s="171" t="s">
        <v>34</v>
      </c>
      <c r="M23" s="172">
        <f>SUM(M14:M22)</f>
        <v>2655</v>
      </c>
      <c r="N23" s="172">
        <f t="shared" ref="N23:S23" si="5">SUM(N14:N22)</f>
        <v>7</v>
      </c>
      <c r="O23" s="172">
        <f t="shared" si="5"/>
        <v>513743.90999999992</v>
      </c>
      <c r="P23" s="172">
        <f t="shared" si="5"/>
        <v>95608.042499999996</v>
      </c>
      <c r="Q23" s="172">
        <f t="shared" si="5"/>
        <v>0</v>
      </c>
      <c r="R23" s="172">
        <f t="shared" si="5"/>
        <v>60935.195249999997</v>
      </c>
      <c r="S23" s="172">
        <f t="shared" si="5"/>
        <v>672942.14774999989</v>
      </c>
      <c r="T23" s="18"/>
      <c r="U23" s="18"/>
      <c r="V23" s="18"/>
      <c r="W23" s="18"/>
    </row>
    <row r="24" spans="1:23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29"/>
      <c r="M24" s="29"/>
      <c r="N24" s="29"/>
      <c r="O24" s="29"/>
      <c r="P24" s="29"/>
      <c r="Q24" s="29"/>
      <c r="R24" s="29"/>
      <c r="S24" s="29"/>
      <c r="T24" s="18"/>
      <c r="U24" s="18"/>
      <c r="V24" s="18"/>
      <c r="W24" s="18"/>
    </row>
    <row r="25" spans="1:23">
      <c r="A25" s="18"/>
      <c r="B25" s="37" t="s">
        <v>35</v>
      </c>
      <c r="C25" s="37"/>
      <c r="D25" s="37"/>
      <c r="E25" s="104"/>
      <c r="F25" s="104"/>
      <c r="G25" s="37"/>
      <c r="H25" s="37" t="s">
        <v>137</v>
      </c>
      <c r="I25" s="36"/>
      <c r="J25" s="36"/>
      <c r="K25" s="18"/>
      <c r="L25" s="18"/>
      <c r="M25" s="29"/>
      <c r="N25" s="18"/>
      <c r="O25" s="29"/>
      <c r="P25" s="18"/>
      <c r="Q25" s="18"/>
      <c r="R25" s="18"/>
      <c r="S25" s="18"/>
      <c r="T25" s="18"/>
      <c r="U25" s="18"/>
      <c r="V25" s="18"/>
      <c r="W25" s="18"/>
    </row>
    <row r="26" spans="1:23">
      <c r="A26" s="18"/>
      <c r="B26" s="37"/>
      <c r="C26" s="37"/>
      <c r="D26" s="37"/>
      <c r="E26" s="104"/>
      <c r="F26" s="104"/>
      <c r="G26" s="37"/>
      <c r="H26" s="37"/>
      <c r="I26" s="37"/>
      <c r="J26" s="36"/>
      <c r="K26" s="18"/>
      <c r="L26" s="18"/>
      <c r="M26" s="29"/>
      <c r="N26" s="18"/>
      <c r="O26" s="29"/>
      <c r="P26" s="18"/>
      <c r="Q26" s="18"/>
      <c r="R26" s="18"/>
      <c r="S26" s="18"/>
      <c r="T26" s="18"/>
      <c r="U26" s="18"/>
      <c r="V26" s="18"/>
      <c r="W26" s="18"/>
    </row>
    <row r="27" spans="1:23">
      <c r="A27" s="18"/>
      <c r="B27" s="38" t="s">
        <v>142</v>
      </c>
      <c r="C27" s="37"/>
      <c r="D27" s="37"/>
      <c r="E27" s="104"/>
      <c r="F27" s="104"/>
      <c r="G27" s="37"/>
      <c r="H27" s="1" t="s">
        <v>143</v>
      </c>
      <c r="I27" s="21"/>
      <c r="J27" s="20"/>
      <c r="K27" s="18"/>
      <c r="L27" s="18"/>
      <c r="M27" s="29"/>
      <c r="N27" s="18"/>
      <c r="O27" s="29"/>
      <c r="P27" s="18"/>
      <c r="Q27" s="18"/>
      <c r="R27" s="18"/>
      <c r="S27" s="18"/>
      <c r="T27" s="18"/>
      <c r="U27" s="18"/>
      <c r="V27" s="18"/>
      <c r="W27" s="18"/>
    </row>
    <row r="28" spans="1:23">
      <c r="A28" s="18"/>
      <c r="B28" s="37"/>
      <c r="C28" s="37"/>
      <c r="D28" s="37"/>
      <c r="E28" s="104"/>
      <c r="F28" s="104"/>
      <c r="G28" s="37"/>
      <c r="H28" s="21"/>
      <c r="I28" s="21"/>
      <c r="J28" s="20"/>
      <c r="K28" s="18"/>
      <c r="L28" s="18"/>
      <c r="M28" s="29"/>
      <c r="N28" s="18"/>
      <c r="O28" s="29"/>
      <c r="P28" s="18"/>
      <c r="Q28" s="18"/>
      <c r="R28" s="18"/>
      <c r="S28" s="18"/>
      <c r="T28" s="18"/>
      <c r="U28" s="18"/>
      <c r="V28" s="18"/>
      <c r="W28" s="18"/>
    </row>
    <row r="29" spans="1:23">
      <c r="A29" s="18"/>
      <c r="B29" s="39" t="s">
        <v>36</v>
      </c>
      <c r="C29" s="37"/>
      <c r="D29" s="37"/>
      <c r="E29" s="104"/>
      <c r="F29" s="104"/>
      <c r="G29" s="37"/>
      <c r="H29" s="276" t="s">
        <v>168</v>
      </c>
      <c r="I29" s="276"/>
      <c r="J29" s="276"/>
      <c r="K29" s="276"/>
      <c r="L29" s="276"/>
      <c r="M29" s="276"/>
      <c r="N29" s="18"/>
      <c r="O29" s="29"/>
      <c r="P29" s="18"/>
      <c r="Q29" s="18"/>
      <c r="R29" s="18"/>
      <c r="S29" s="18"/>
      <c r="T29" s="18"/>
      <c r="U29" s="18"/>
      <c r="V29" s="18"/>
      <c r="W29" s="18"/>
    </row>
  </sheetData>
  <mergeCells count="20">
    <mergeCell ref="T13:W13"/>
    <mergeCell ref="H29:M29"/>
    <mergeCell ref="J11:J13"/>
    <mergeCell ref="K11:K13"/>
    <mergeCell ref="M11:M13"/>
    <mergeCell ref="N11:N13"/>
    <mergeCell ref="O11:O13"/>
    <mergeCell ref="P11:P13"/>
    <mergeCell ref="C3:R3"/>
    <mergeCell ref="H6:S6"/>
    <mergeCell ref="I8:O8"/>
    <mergeCell ref="G10:S10"/>
    <mergeCell ref="B11:B13"/>
    <mergeCell ref="C11:C13"/>
    <mergeCell ref="D11:D13"/>
    <mergeCell ref="F11:F13"/>
    <mergeCell ref="G11:G13"/>
    <mergeCell ref="Q11:Q13"/>
    <mergeCell ref="R11:R13"/>
    <mergeCell ref="S11:S13"/>
  </mergeCells>
  <pageMargins left="0.70866141732283472" right="0.70866141732283472" top="1.3385826771653544" bottom="0.74803149606299213" header="1.299212598425197" footer="0.31496062992125984"/>
  <pageSetup paperSize="9" scale="55" orientation="landscape" r:id="rId1"/>
  <colBreaks count="1" manualBreakCount="1">
    <brk id="27" max="2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W29"/>
  <sheetViews>
    <sheetView view="pageBreakPreview" zoomScale="90" zoomScaleSheetLayoutView="90" workbookViewId="0">
      <selection activeCell="B1" sqref="B1:B1048576"/>
    </sheetView>
  </sheetViews>
  <sheetFormatPr defaultRowHeight="15"/>
  <cols>
    <col min="1" max="1" width="5.28515625" customWidth="1"/>
    <col min="2" max="2" width="14.28515625" customWidth="1"/>
    <col min="3" max="3" width="4.7109375" hidden="1" customWidth="1"/>
    <col min="4" max="4" width="5.7109375" hidden="1" customWidth="1"/>
    <col min="5" max="5" width="4.85546875" hidden="1" customWidth="1"/>
    <col min="9" max="9" width="8.140625" hidden="1" customWidth="1"/>
    <col min="10" max="10" width="7.7109375" customWidth="1"/>
    <col min="11" max="11" width="7.42578125" customWidth="1"/>
    <col min="12" max="12" width="8.7109375" customWidth="1"/>
    <col min="17" max="17" width="0" hidden="1" customWidth="1"/>
  </cols>
  <sheetData>
    <row r="1" spans="1:23">
      <c r="A1" s="26"/>
      <c r="B1" s="27"/>
      <c r="C1" s="196"/>
      <c r="D1" s="28"/>
      <c r="E1" s="28"/>
      <c r="F1" s="28"/>
      <c r="G1" s="28"/>
      <c r="H1" s="28"/>
      <c r="I1" s="28"/>
      <c r="J1" s="28"/>
      <c r="K1" s="28"/>
      <c r="L1" s="28"/>
      <c r="M1" s="28"/>
      <c r="N1" s="18"/>
      <c r="O1" s="29"/>
      <c r="P1" s="18"/>
      <c r="Q1" s="18"/>
      <c r="R1" s="18"/>
      <c r="S1" s="18"/>
      <c r="T1" s="18"/>
      <c r="U1" s="18"/>
      <c r="V1" s="18"/>
      <c r="W1" s="18"/>
    </row>
    <row r="2" spans="1:23">
      <c r="A2" s="26"/>
      <c r="B2" s="27"/>
      <c r="C2" s="196"/>
      <c r="D2" s="28"/>
      <c r="E2" s="28"/>
      <c r="F2" s="28"/>
      <c r="G2" s="28"/>
      <c r="H2" s="28"/>
      <c r="I2" s="28"/>
      <c r="J2" s="28"/>
      <c r="K2" s="28"/>
      <c r="L2" s="28"/>
      <c r="M2" s="28"/>
      <c r="N2" s="18"/>
      <c r="O2" s="29"/>
      <c r="P2" s="18"/>
      <c r="Q2" s="18"/>
      <c r="R2" s="18"/>
      <c r="S2" s="18"/>
      <c r="T2" s="18"/>
      <c r="U2" s="18"/>
      <c r="V2" s="18"/>
      <c r="W2" s="18"/>
    </row>
    <row r="3" spans="1:23" ht="15" customHeight="1">
      <c r="A3" s="26"/>
      <c r="B3" s="27"/>
      <c r="C3" s="263" t="s">
        <v>37</v>
      </c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56"/>
      <c r="T3" s="56"/>
      <c r="U3" s="18"/>
      <c r="V3" s="18"/>
      <c r="W3" s="18"/>
    </row>
    <row r="4" spans="1:23" hidden="1">
      <c r="A4" s="26"/>
      <c r="B4" s="26"/>
      <c r="C4" s="30"/>
      <c r="D4" s="31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18"/>
      <c r="V4" s="18"/>
      <c r="W4" s="18"/>
    </row>
    <row r="5" spans="1:23" hidden="1">
      <c r="A5" s="26"/>
      <c r="B5" s="26"/>
      <c r="C5" s="31"/>
      <c r="D5" s="18"/>
      <c r="E5" s="18"/>
      <c r="F5" s="18"/>
      <c r="G5" s="28"/>
      <c r="H5" s="196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18"/>
      <c r="U5" s="18"/>
      <c r="V5" s="18"/>
      <c r="W5" s="18"/>
    </row>
    <row r="6" spans="1:23">
      <c r="A6" s="26"/>
      <c r="B6" s="26"/>
      <c r="C6" s="18"/>
      <c r="D6" s="18"/>
      <c r="E6" s="18"/>
      <c r="F6" s="18"/>
      <c r="G6" s="28"/>
      <c r="H6" s="264" t="s">
        <v>2</v>
      </c>
      <c r="I6" s="264"/>
      <c r="J6" s="264"/>
      <c r="K6" s="264"/>
      <c r="L6" s="264"/>
      <c r="M6" s="264"/>
      <c r="N6" s="264"/>
      <c r="O6" s="264"/>
      <c r="P6" s="264"/>
      <c r="Q6" s="264"/>
      <c r="R6" s="264"/>
      <c r="S6" s="264"/>
      <c r="T6" s="18"/>
      <c r="U6" s="18"/>
      <c r="V6" s="18"/>
      <c r="W6" s="18"/>
    </row>
    <row r="7" spans="1:23">
      <c r="A7" s="26"/>
      <c r="B7" s="26"/>
      <c r="C7" s="18"/>
      <c r="D7" s="18"/>
      <c r="E7" s="18"/>
      <c r="F7" s="18"/>
      <c r="G7" s="28"/>
      <c r="H7" s="196"/>
      <c r="I7" s="196"/>
      <c r="J7" s="196"/>
      <c r="K7" s="196"/>
      <c r="L7" s="196"/>
      <c r="M7" s="196"/>
      <c r="N7" s="196"/>
      <c r="O7" s="196"/>
      <c r="P7" s="196"/>
      <c r="Q7" s="196"/>
      <c r="R7" s="196"/>
      <c r="S7" s="196"/>
      <c r="T7" s="18"/>
      <c r="U7" s="18"/>
      <c r="V7" s="18"/>
      <c r="W7" s="18"/>
    </row>
    <row r="8" spans="1:23">
      <c r="A8" s="26"/>
      <c r="B8" s="26"/>
      <c r="C8" s="18"/>
      <c r="D8" s="18"/>
      <c r="E8" s="18"/>
      <c r="F8" s="18"/>
      <c r="G8" s="28"/>
      <c r="H8" s="32"/>
      <c r="I8" s="265" t="s">
        <v>180</v>
      </c>
      <c r="J8" s="265"/>
      <c r="K8" s="265"/>
      <c r="L8" s="265"/>
      <c r="M8" s="265"/>
      <c r="N8" s="265"/>
      <c r="O8" s="265"/>
      <c r="P8" s="28"/>
      <c r="Q8" s="28"/>
      <c r="R8" s="28"/>
      <c r="S8" s="28"/>
      <c r="T8" s="18"/>
      <c r="U8" s="18"/>
      <c r="V8" s="18"/>
      <c r="W8" s="18"/>
    </row>
    <row r="9" spans="1:23">
      <c r="A9" s="26"/>
      <c r="B9" s="26"/>
      <c r="C9" s="18"/>
      <c r="D9" s="18"/>
      <c r="E9" s="18"/>
      <c r="F9" s="18"/>
      <c r="G9" s="28"/>
      <c r="H9" s="32"/>
      <c r="I9" s="33"/>
      <c r="J9" s="28"/>
      <c r="K9" s="28"/>
      <c r="L9" s="28"/>
      <c r="M9" s="28"/>
      <c r="N9" s="28"/>
      <c r="O9" s="28"/>
      <c r="P9" s="28"/>
      <c r="Q9" s="28"/>
      <c r="R9" s="28"/>
      <c r="S9" s="28"/>
      <c r="T9" s="18"/>
      <c r="U9" s="18"/>
      <c r="V9" s="18"/>
      <c r="W9" s="18"/>
    </row>
    <row r="10" spans="1:23" ht="29.25" customHeight="1">
      <c r="A10" s="26"/>
      <c r="B10" s="26"/>
      <c r="C10" s="18"/>
      <c r="D10" s="18"/>
      <c r="E10" s="18"/>
      <c r="F10" s="18"/>
      <c r="G10" s="266" t="s">
        <v>3</v>
      </c>
      <c r="H10" s="266"/>
      <c r="I10" s="266"/>
      <c r="J10" s="266"/>
      <c r="K10" s="266"/>
      <c r="L10" s="266"/>
      <c r="M10" s="266"/>
      <c r="N10" s="266"/>
      <c r="O10" s="266"/>
      <c r="P10" s="266"/>
      <c r="Q10" s="266"/>
      <c r="R10" s="266"/>
      <c r="S10" s="266"/>
      <c r="T10" s="18"/>
      <c r="U10" s="18"/>
      <c r="V10" s="18"/>
      <c r="W10" s="18"/>
    </row>
    <row r="11" spans="1:23" ht="24.75" customHeight="1">
      <c r="A11" s="197" t="s">
        <v>4</v>
      </c>
      <c r="B11" s="267" t="s">
        <v>5</v>
      </c>
      <c r="C11" s="267" t="s">
        <v>6</v>
      </c>
      <c r="D11" s="267" t="s">
        <v>7</v>
      </c>
      <c r="E11" s="197"/>
      <c r="F11" s="269" t="s">
        <v>139</v>
      </c>
      <c r="G11" s="267" t="s">
        <v>8</v>
      </c>
      <c r="H11" s="197"/>
      <c r="I11" s="197" t="s">
        <v>9</v>
      </c>
      <c r="J11" s="269" t="s">
        <v>166</v>
      </c>
      <c r="K11" s="277" t="s">
        <v>167</v>
      </c>
      <c r="L11" s="197" t="s">
        <v>10</v>
      </c>
      <c r="M11" s="274" t="s">
        <v>145</v>
      </c>
      <c r="N11" s="274" t="s">
        <v>12</v>
      </c>
      <c r="O11" s="274" t="s">
        <v>13</v>
      </c>
      <c r="P11" s="274" t="s">
        <v>14</v>
      </c>
      <c r="Q11" s="273" t="s">
        <v>15</v>
      </c>
      <c r="R11" s="274" t="s">
        <v>150</v>
      </c>
      <c r="S11" s="274" t="s">
        <v>152</v>
      </c>
      <c r="T11" s="26"/>
      <c r="U11" s="26"/>
      <c r="V11" s="26"/>
      <c r="W11" s="26"/>
    </row>
    <row r="12" spans="1:23">
      <c r="A12" s="197" t="s">
        <v>16</v>
      </c>
      <c r="B12" s="268"/>
      <c r="C12" s="268"/>
      <c r="D12" s="268"/>
      <c r="E12" s="197" t="s">
        <v>17</v>
      </c>
      <c r="F12" s="270"/>
      <c r="G12" s="272"/>
      <c r="H12" s="197" t="s">
        <v>18</v>
      </c>
      <c r="I12" s="197" t="s">
        <v>19</v>
      </c>
      <c r="J12" s="270"/>
      <c r="K12" s="278"/>
      <c r="L12" s="197" t="s">
        <v>20</v>
      </c>
      <c r="M12" s="274"/>
      <c r="N12" s="274"/>
      <c r="O12" s="274"/>
      <c r="P12" s="274"/>
      <c r="Q12" s="273"/>
      <c r="R12" s="274"/>
      <c r="S12" s="274"/>
      <c r="T12" s="34"/>
      <c r="U12" s="34"/>
      <c r="V12" s="34"/>
      <c r="W12" s="34"/>
    </row>
    <row r="13" spans="1:23">
      <c r="A13" s="197"/>
      <c r="B13" s="268"/>
      <c r="C13" s="268"/>
      <c r="D13" s="268"/>
      <c r="E13" s="197" t="s">
        <v>123</v>
      </c>
      <c r="F13" s="271"/>
      <c r="G13" s="272"/>
      <c r="H13" s="197" t="s">
        <v>22</v>
      </c>
      <c r="I13" s="197"/>
      <c r="J13" s="271"/>
      <c r="K13" s="279"/>
      <c r="L13" s="197" t="s">
        <v>23</v>
      </c>
      <c r="M13" s="274"/>
      <c r="N13" s="274"/>
      <c r="O13" s="274"/>
      <c r="P13" s="274"/>
      <c r="Q13" s="273"/>
      <c r="R13" s="274"/>
      <c r="S13" s="274"/>
      <c r="T13" s="275"/>
      <c r="U13" s="275"/>
      <c r="V13" s="275"/>
      <c r="W13" s="275"/>
    </row>
    <row r="14" spans="1:23">
      <c r="A14" s="13">
        <v>1</v>
      </c>
      <c r="B14" s="14" t="s">
        <v>39</v>
      </c>
      <c r="C14" s="14"/>
      <c r="D14" s="15" t="s">
        <v>40</v>
      </c>
      <c r="E14" s="17">
        <v>10</v>
      </c>
      <c r="F14" s="17" t="s">
        <v>135</v>
      </c>
      <c r="G14" s="14" t="s">
        <v>41</v>
      </c>
      <c r="H14" s="64" t="s">
        <v>181</v>
      </c>
      <c r="I14" s="14"/>
      <c r="J14" s="14">
        <v>17697</v>
      </c>
      <c r="K14" s="64">
        <v>3.72</v>
      </c>
      <c r="L14" s="12">
        <f>J14*K14</f>
        <v>65832.84</v>
      </c>
      <c r="M14" s="17"/>
      <c r="N14" s="17">
        <v>1</v>
      </c>
      <c r="O14" s="12">
        <f>L14*N14</f>
        <v>65832.84</v>
      </c>
      <c r="P14" s="12">
        <f t="shared" ref="P14:P19" si="0">O14*25%</f>
        <v>16458.21</v>
      </c>
      <c r="Q14" s="12"/>
      <c r="R14" s="12">
        <f>(P14+O14)*0.1</f>
        <v>8229.1049999999996</v>
      </c>
      <c r="S14" s="12">
        <f>R14+P14+O14+M14</f>
        <v>90520.154999999999</v>
      </c>
      <c r="T14" s="18"/>
      <c r="U14" s="18"/>
      <c r="V14" s="18"/>
      <c r="W14" s="18"/>
    </row>
    <row r="15" spans="1:23" s="62" customFormat="1" ht="13.5" customHeight="1">
      <c r="A15" s="63">
        <v>2</v>
      </c>
      <c r="B15" s="64" t="s">
        <v>42</v>
      </c>
      <c r="C15" s="64"/>
      <c r="D15" s="65"/>
      <c r="E15" s="66">
        <v>13</v>
      </c>
      <c r="F15" s="66" t="s">
        <v>129</v>
      </c>
      <c r="G15" s="64" t="s">
        <v>31</v>
      </c>
      <c r="H15" s="64" t="s">
        <v>182</v>
      </c>
      <c r="I15" s="64"/>
      <c r="J15" s="14">
        <v>17697</v>
      </c>
      <c r="K15" s="64">
        <v>2.68</v>
      </c>
      <c r="L15" s="12">
        <f t="shared" ref="L15:L22" si="1">J15*K15</f>
        <v>47427.960000000006</v>
      </c>
      <c r="M15" s="66"/>
      <c r="N15" s="17">
        <v>0.5</v>
      </c>
      <c r="O15" s="12">
        <f t="shared" ref="O15:O22" si="2">L15*N15</f>
        <v>23713.980000000003</v>
      </c>
      <c r="P15" s="12">
        <f t="shared" si="0"/>
        <v>5928.4950000000008</v>
      </c>
      <c r="Q15" s="67"/>
      <c r="R15" s="12">
        <f t="shared" ref="R15:R22" si="3">(P15+O15)*0.1</f>
        <v>2964.2475000000009</v>
      </c>
      <c r="S15" s="12">
        <f t="shared" ref="S15:S22" si="4">R15+P15+O15+M15</f>
        <v>32606.722500000003</v>
      </c>
      <c r="T15" s="68"/>
      <c r="U15" s="68"/>
      <c r="V15" s="68"/>
      <c r="W15" s="68"/>
    </row>
    <row r="16" spans="1:23" s="62" customFormat="1">
      <c r="A16" s="13">
        <v>3</v>
      </c>
      <c r="B16" s="64" t="s">
        <v>46</v>
      </c>
      <c r="C16" s="64"/>
      <c r="D16" s="65"/>
      <c r="E16" s="66">
        <v>11</v>
      </c>
      <c r="F16" s="66" t="s">
        <v>132</v>
      </c>
      <c r="G16" s="64" t="s">
        <v>31</v>
      </c>
      <c r="H16" s="54" t="s">
        <v>182</v>
      </c>
      <c r="I16" s="64" t="s">
        <v>45</v>
      </c>
      <c r="J16" s="14">
        <v>17697</v>
      </c>
      <c r="K16" s="64">
        <v>3.09</v>
      </c>
      <c r="L16" s="12">
        <f t="shared" si="1"/>
        <v>54683.729999999996</v>
      </c>
      <c r="M16" s="66"/>
      <c r="N16" s="17">
        <v>1</v>
      </c>
      <c r="O16" s="12">
        <f t="shared" si="2"/>
        <v>54683.729999999996</v>
      </c>
      <c r="P16" s="12">
        <f t="shared" si="0"/>
        <v>13670.932499999999</v>
      </c>
      <c r="Q16" s="67"/>
      <c r="R16" s="12">
        <f t="shared" si="3"/>
        <v>6835.4662499999995</v>
      </c>
      <c r="S16" s="12">
        <f t="shared" si="4"/>
        <v>75190.128750000003</v>
      </c>
      <c r="T16" s="68"/>
      <c r="U16" s="68"/>
      <c r="V16" s="68"/>
      <c r="W16" s="68"/>
    </row>
    <row r="17" spans="1:23" s="62" customFormat="1">
      <c r="A17" s="63">
        <v>4</v>
      </c>
      <c r="B17" s="64" t="s">
        <v>43</v>
      </c>
      <c r="C17" s="64"/>
      <c r="D17" s="65" t="s">
        <v>44</v>
      </c>
      <c r="E17" s="66">
        <v>10</v>
      </c>
      <c r="F17" s="66" t="s">
        <v>164</v>
      </c>
      <c r="G17" s="64" t="s">
        <v>41</v>
      </c>
      <c r="H17" s="64" t="s">
        <v>183</v>
      </c>
      <c r="I17" s="64" t="s">
        <v>45</v>
      </c>
      <c r="J17" s="14">
        <v>17697</v>
      </c>
      <c r="K17" s="151">
        <v>3.75</v>
      </c>
      <c r="L17" s="12">
        <f>J17*K17</f>
        <v>66363.75</v>
      </c>
      <c r="M17" s="66"/>
      <c r="N17" s="17">
        <v>1</v>
      </c>
      <c r="O17" s="12">
        <f t="shared" si="2"/>
        <v>66363.75</v>
      </c>
      <c r="P17" s="12">
        <f t="shared" si="0"/>
        <v>16590.9375</v>
      </c>
      <c r="Q17" s="67"/>
      <c r="R17" s="12">
        <f t="shared" si="3"/>
        <v>8295.46875</v>
      </c>
      <c r="S17" s="12">
        <f t="shared" si="4"/>
        <v>91250.15625</v>
      </c>
      <c r="T17" s="68"/>
      <c r="U17" s="68"/>
      <c r="V17" s="68"/>
      <c r="W17" s="68"/>
    </row>
    <row r="18" spans="1:23" s="62" customFormat="1">
      <c r="A18" s="13">
        <v>5</v>
      </c>
      <c r="B18" s="64" t="s">
        <v>47</v>
      </c>
      <c r="C18" s="64"/>
      <c r="D18" s="65" t="s">
        <v>48</v>
      </c>
      <c r="E18" s="66">
        <v>13</v>
      </c>
      <c r="F18" s="66" t="s">
        <v>125</v>
      </c>
      <c r="G18" s="64" t="s">
        <v>31</v>
      </c>
      <c r="H18" s="64" t="s">
        <v>184</v>
      </c>
      <c r="I18" s="64"/>
      <c r="J18" s="14">
        <v>17697</v>
      </c>
      <c r="K18" s="64">
        <v>2.1</v>
      </c>
      <c r="L18" s="12">
        <f t="shared" si="1"/>
        <v>37163.700000000004</v>
      </c>
      <c r="M18" s="66">
        <v>2655</v>
      </c>
      <c r="N18" s="17">
        <v>0.5</v>
      </c>
      <c r="O18" s="12">
        <f t="shared" si="2"/>
        <v>18581.850000000002</v>
      </c>
      <c r="P18" s="12">
        <f t="shared" si="0"/>
        <v>4645.4625000000005</v>
      </c>
      <c r="Q18" s="67"/>
      <c r="R18" s="12">
        <f t="shared" si="3"/>
        <v>2322.7312500000003</v>
      </c>
      <c r="S18" s="12">
        <f t="shared" si="4"/>
        <v>28205.043750000004</v>
      </c>
      <c r="T18" s="68"/>
      <c r="U18" s="68"/>
      <c r="V18" s="68"/>
      <c r="W18" s="68"/>
    </row>
    <row r="19" spans="1:23">
      <c r="A19" s="63">
        <v>6</v>
      </c>
      <c r="B19" s="14" t="s">
        <v>49</v>
      </c>
      <c r="C19" s="14"/>
      <c r="D19" s="15"/>
      <c r="E19" s="17">
        <v>10</v>
      </c>
      <c r="F19" s="189" t="s">
        <v>130</v>
      </c>
      <c r="G19" s="14" t="s">
        <v>41</v>
      </c>
      <c r="H19" s="64" t="s">
        <v>178</v>
      </c>
      <c r="I19" s="14" t="s">
        <v>45</v>
      </c>
      <c r="J19" s="14">
        <v>17697</v>
      </c>
      <c r="K19" s="151">
        <v>3.85</v>
      </c>
      <c r="L19" s="12">
        <f t="shared" si="1"/>
        <v>68133.45</v>
      </c>
      <c r="M19" s="17"/>
      <c r="N19" s="17">
        <v>1</v>
      </c>
      <c r="O19" s="12">
        <f t="shared" si="2"/>
        <v>68133.45</v>
      </c>
      <c r="P19" s="12">
        <f t="shared" si="0"/>
        <v>17033.362499999999</v>
      </c>
      <c r="Q19" s="12"/>
      <c r="R19" s="12">
        <f t="shared" si="3"/>
        <v>8516.6812499999996</v>
      </c>
      <c r="S19" s="12">
        <f t="shared" si="4"/>
        <v>93683.493749999994</v>
      </c>
      <c r="T19" s="18"/>
      <c r="U19" s="18"/>
      <c r="V19" s="18"/>
      <c r="W19" s="18"/>
    </row>
    <row r="20" spans="1:23">
      <c r="A20" s="13">
        <v>7</v>
      </c>
      <c r="B20" s="14" t="s">
        <v>50</v>
      </c>
      <c r="C20" s="14"/>
      <c r="D20" s="15"/>
      <c r="E20" s="17">
        <v>10</v>
      </c>
      <c r="F20" s="17" t="s">
        <v>128</v>
      </c>
      <c r="G20" s="14" t="s">
        <v>41</v>
      </c>
      <c r="H20" s="14" t="s">
        <v>185</v>
      </c>
      <c r="I20" s="14"/>
      <c r="J20" s="14">
        <v>17697</v>
      </c>
      <c r="K20" s="64">
        <v>3.04</v>
      </c>
      <c r="L20" s="12">
        <f t="shared" si="1"/>
        <v>53798.879999999997</v>
      </c>
      <c r="M20" s="17"/>
      <c r="N20" s="17">
        <v>0.5</v>
      </c>
      <c r="O20" s="12">
        <f t="shared" si="2"/>
        <v>26899.439999999999</v>
      </c>
      <c r="P20" s="12"/>
      <c r="Q20" s="12"/>
      <c r="R20" s="12">
        <f t="shared" si="3"/>
        <v>2689.944</v>
      </c>
      <c r="S20" s="12">
        <f t="shared" si="4"/>
        <v>29589.383999999998</v>
      </c>
      <c r="T20" s="18"/>
      <c r="U20" s="18"/>
      <c r="V20" s="18"/>
      <c r="W20" s="18"/>
    </row>
    <row r="21" spans="1:23">
      <c r="A21" s="63">
        <v>8</v>
      </c>
      <c r="B21" s="14" t="s">
        <v>50</v>
      </c>
      <c r="C21" s="14"/>
      <c r="D21" s="15"/>
      <c r="E21" s="17">
        <v>10</v>
      </c>
      <c r="F21" s="17" t="s">
        <v>128</v>
      </c>
      <c r="G21" s="14" t="s">
        <v>41</v>
      </c>
      <c r="H21" s="16" t="s">
        <v>186</v>
      </c>
      <c r="I21" s="14"/>
      <c r="J21" s="14">
        <v>17697</v>
      </c>
      <c r="K21" s="64">
        <v>3.04</v>
      </c>
      <c r="L21" s="12">
        <f t="shared" si="1"/>
        <v>53798.879999999997</v>
      </c>
      <c r="M21" s="17"/>
      <c r="N21" s="17">
        <v>0.5</v>
      </c>
      <c r="O21" s="12">
        <f t="shared" si="2"/>
        <v>26899.439999999999</v>
      </c>
      <c r="P21" s="12"/>
      <c r="Q21" s="12"/>
      <c r="R21" s="12">
        <f t="shared" si="3"/>
        <v>2689.944</v>
      </c>
      <c r="S21" s="12">
        <f t="shared" si="4"/>
        <v>29589.383999999998</v>
      </c>
      <c r="T21" s="18"/>
      <c r="U21" s="18"/>
      <c r="V21" s="18"/>
      <c r="W21" s="18"/>
    </row>
    <row r="22" spans="1:23">
      <c r="A22" s="13">
        <v>9</v>
      </c>
      <c r="B22" s="14" t="s">
        <v>50</v>
      </c>
      <c r="C22" s="14"/>
      <c r="D22" s="15"/>
      <c r="E22" s="17">
        <v>13</v>
      </c>
      <c r="F22" s="17" t="s">
        <v>129</v>
      </c>
      <c r="G22" s="14" t="s">
        <v>31</v>
      </c>
      <c r="H22" s="14" t="s">
        <v>178</v>
      </c>
      <c r="I22" s="14"/>
      <c r="J22" s="14">
        <v>17697</v>
      </c>
      <c r="K22" s="64">
        <v>2.63</v>
      </c>
      <c r="L22" s="12">
        <f t="shared" si="1"/>
        <v>46543.11</v>
      </c>
      <c r="M22" s="17"/>
      <c r="N22" s="17">
        <v>1</v>
      </c>
      <c r="O22" s="12">
        <f t="shared" si="2"/>
        <v>46543.11</v>
      </c>
      <c r="P22" s="12"/>
      <c r="Q22" s="12"/>
      <c r="R22" s="12">
        <f t="shared" si="3"/>
        <v>4654.3110000000006</v>
      </c>
      <c r="S22" s="12">
        <f t="shared" si="4"/>
        <v>51197.421000000002</v>
      </c>
      <c r="T22" s="18"/>
      <c r="U22" s="18"/>
      <c r="V22" s="18"/>
      <c r="W22" s="18"/>
    </row>
    <row r="23" spans="1:23">
      <c r="A23" s="14"/>
      <c r="B23" s="171" t="s">
        <v>34</v>
      </c>
      <c r="C23" s="171"/>
      <c r="D23" s="171"/>
      <c r="E23" s="171"/>
      <c r="F23" s="171"/>
      <c r="G23" s="171" t="s">
        <v>34</v>
      </c>
      <c r="H23" s="171" t="s">
        <v>34</v>
      </c>
      <c r="I23" s="171"/>
      <c r="J23" s="171" t="s">
        <v>34</v>
      </c>
      <c r="K23" s="171"/>
      <c r="L23" s="171" t="s">
        <v>34</v>
      </c>
      <c r="M23" s="172">
        <f>SUM(M14:M22)</f>
        <v>2655</v>
      </c>
      <c r="N23" s="172">
        <f t="shared" ref="N23:S23" si="5">SUM(N14:N22)</f>
        <v>7</v>
      </c>
      <c r="O23" s="172">
        <f t="shared" si="5"/>
        <v>397651.58999999997</v>
      </c>
      <c r="P23" s="172">
        <f t="shared" si="5"/>
        <v>74327.399999999994</v>
      </c>
      <c r="Q23" s="172">
        <f t="shared" si="5"/>
        <v>0</v>
      </c>
      <c r="R23" s="172">
        <f t="shared" si="5"/>
        <v>47197.899000000005</v>
      </c>
      <c r="S23" s="172">
        <f t="shared" si="5"/>
        <v>521831.88899999997</v>
      </c>
      <c r="T23" s="18"/>
      <c r="U23" s="18"/>
      <c r="V23" s="18"/>
      <c r="W23" s="18"/>
    </row>
    <row r="24" spans="1:23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29"/>
      <c r="M24" s="29"/>
      <c r="N24" s="29"/>
      <c r="O24" s="29"/>
      <c r="P24" s="29"/>
      <c r="Q24" s="29"/>
      <c r="R24" s="29"/>
      <c r="S24" s="29"/>
      <c r="T24" s="18"/>
      <c r="U24" s="18"/>
      <c r="V24" s="18"/>
      <c r="W24" s="18"/>
    </row>
    <row r="25" spans="1:23">
      <c r="A25" s="18"/>
      <c r="B25" s="37" t="s">
        <v>35</v>
      </c>
      <c r="C25" s="37"/>
      <c r="D25" s="37"/>
      <c r="E25" s="104"/>
      <c r="F25" s="104"/>
      <c r="G25" s="37"/>
      <c r="H25" s="37" t="s">
        <v>137</v>
      </c>
      <c r="I25" s="36"/>
      <c r="J25" s="36"/>
      <c r="K25" s="18"/>
      <c r="L25" s="18"/>
      <c r="M25" s="29"/>
      <c r="N25" s="18"/>
      <c r="O25" s="29"/>
      <c r="P25" s="18"/>
      <c r="Q25" s="18"/>
      <c r="R25" s="18"/>
      <c r="S25" s="18"/>
      <c r="T25" s="18"/>
      <c r="U25" s="18"/>
      <c r="V25" s="18"/>
      <c r="W25" s="18"/>
    </row>
    <row r="26" spans="1:23">
      <c r="A26" s="18"/>
      <c r="B26" s="37"/>
      <c r="C26" s="37"/>
      <c r="D26" s="37"/>
      <c r="E26" s="104"/>
      <c r="F26" s="104"/>
      <c r="G26" s="37"/>
      <c r="H26" s="37"/>
      <c r="I26" s="37"/>
      <c r="J26" s="36"/>
      <c r="K26" s="18"/>
      <c r="L26" s="18"/>
      <c r="M26" s="29"/>
      <c r="N26" s="18"/>
      <c r="O26" s="29"/>
      <c r="P26" s="18"/>
      <c r="Q26" s="18"/>
      <c r="R26" s="18"/>
      <c r="S26" s="18"/>
      <c r="T26" s="18"/>
      <c r="U26" s="18"/>
      <c r="V26" s="18"/>
      <c r="W26" s="18"/>
    </row>
    <row r="27" spans="1:23">
      <c r="A27" s="18"/>
      <c r="B27" s="38" t="s">
        <v>142</v>
      </c>
      <c r="C27" s="37"/>
      <c r="D27" s="37"/>
      <c r="E27" s="104"/>
      <c r="F27" s="104"/>
      <c r="G27" s="37"/>
      <c r="H27" s="1" t="s">
        <v>143</v>
      </c>
      <c r="I27" s="21"/>
      <c r="J27" s="20"/>
      <c r="K27" s="18"/>
      <c r="L27" s="18"/>
      <c r="M27" s="29"/>
      <c r="N27" s="18"/>
      <c r="O27" s="29"/>
      <c r="P27" s="18"/>
      <c r="Q27" s="18"/>
      <c r="R27" s="18"/>
      <c r="S27" s="18"/>
      <c r="T27" s="18"/>
      <c r="U27" s="18"/>
      <c r="V27" s="18"/>
      <c r="W27" s="18"/>
    </row>
    <row r="28" spans="1:23">
      <c r="A28" s="18"/>
      <c r="B28" s="37"/>
      <c r="C28" s="37"/>
      <c r="D28" s="37"/>
      <c r="E28" s="104"/>
      <c r="F28" s="104"/>
      <c r="G28" s="37"/>
      <c r="H28" s="21"/>
      <c r="I28" s="21"/>
      <c r="J28" s="20"/>
      <c r="K28" s="18"/>
      <c r="L28" s="18"/>
      <c r="M28" s="29"/>
      <c r="N28" s="18"/>
      <c r="O28" s="29"/>
      <c r="P28" s="18"/>
      <c r="Q28" s="18"/>
      <c r="R28" s="18"/>
      <c r="S28" s="18"/>
      <c r="T28" s="18"/>
      <c r="U28" s="18"/>
      <c r="V28" s="18"/>
      <c r="W28" s="18"/>
    </row>
    <row r="29" spans="1:23">
      <c r="A29" s="18"/>
      <c r="B29" s="39" t="s">
        <v>36</v>
      </c>
      <c r="C29" s="37"/>
      <c r="D29" s="37"/>
      <c r="E29" s="104"/>
      <c r="F29" s="104"/>
      <c r="G29" s="37"/>
      <c r="H29" s="276" t="s">
        <v>168</v>
      </c>
      <c r="I29" s="276"/>
      <c r="J29" s="276"/>
      <c r="K29" s="276"/>
      <c r="L29" s="276"/>
      <c r="M29" s="276"/>
      <c r="N29" s="18"/>
      <c r="O29" s="29"/>
      <c r="P29" s="18"/>
      <c r="Q29" s="18"/>
      <c r="R29" s="18"/>
      <c r="S29" s="18"/>
      <c r="T29" s="18"/>
      <c r="U29" s="18"/>
      <c r="V29" s="18"/>
      <c r="W29" s="18"/>
    </row>
  </sheetData>
  <mergeCells count="20">
    <mergeCell ref="C3:R3"/>
    <mergeCell ref="H6:S6"/>
    <mergeCell ref="I8:O8"/>
    <mergeCell ref="G10:S10"/>
    <mergeCell ref="B11:B13"/>
    <mergeCell ref="C11:C13"/>
    <mergeCell ref="D11:D13"/>
    <mergeCell ref="F11:F13"/>
    <mergeCell ref="G11:G13"/>
    <mergeCell ref="Q11:Q13"/>
    <mergeCell ref="R11:R13"/>
    <mergeCell ref="S11:S13"/>
    <mergeCell ref="T13:W13"/>
    <mergeCell ref="H29:M29"/>
    <mergeCell ref="J11:J13"/>
    <mergeCell ref="K11:K13"/>
    <mergeCell ref="M11:M13"/>
    <mergeCell ref="N11:N13"/>
    <mergeCell ref="O11:O13"/>
    <mergeCell ref="P11:P13"/>
  </mergeCells>
  <pageMargins left="0.70866141732283472" right="0.70866141732283472" top="1.3385826771653544" bottom="0.74803149606299213" header="1.299212598425197" footer="0.31496062992125984"/>
  <pageSetup paperSize="9" scale="55" orientation="landscape" r:id="rId1"/>
  <colBreaks count="1" manualBreakCount="1">
    <brk id="27" max="29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V65"/>
  <sheetViews>
    <sheetView view="pageBreakPreview" topLeftCell="A41" zoomScale="90" zoomScaleNormal="40" zoomScaleSheetLayoutView="90" workbookViewId="0">
      <selection activeCell="B41" sqref="B1:B1048576"/>
    </sheetView>
  </sheetViews>
  <sheetFormatPr defaultRowHeight="15"/>
  <cols>
    <col min="1" max="1" width="5.42578125" customWidth="1"/>
    <col min="2" max="2" width="18.42578125" customWidth="1"/>
    <col min="3" max="3" width="5.140625" hidden="1" customWidth="1"/>
    <col min="4" max="4" width="3.28515625" hidden="1" customWidth="1"/>
    <col min="5" max="5" width="10" customWidth="1"/>
    <col min="6" max="7" width="9.140625" customWidth="1"/>
    <col min="8" max="8" width="8.42578125" customWidth="1"/>
    <col min="9" max="9" width="6.42578125" style="188" customWidth="1"/>
    <col min="10" max="10" width="7" customWidth="1"/>
    <col min="11" max="11" width="7" hidden="1" customWidth="1"/>
    <col min="12" max="12" width="7" style="188" customWidth="1"/>
    <col min="13" max="13" width="7.42578125" customWidth="1"/>
    <col min="14" max="14" width="8.85546875" customWidth="1"/>
    <col min="15" max="15" width="7.28515625" hidden="1" customWidth="1"/>
    <col min="16" max="16" width="7" customWidth="1"/>
    <col min="17" max="17" width="6.85546875" customWidth="1"/>
    <col min="18" max="18" width="7.7109375" customWidth="1"/>
    <col min="19" max="19" width="9.140625" customWidth="1"/>
    <col min="23" max="28" width="9.140625" hidden="1" customWidth="1"/>
    <col min="29" max="29" width="9.140625" style="162" customWidth="1"/>
    <col min="30" max="30" width="9.140625" customWidth="1"/>
    <col min="31" max="31" width="5.7109375" customWidth="1"/>
    <col min="32" max="32" width="6.5703125" customWidth="1"/>
    <col min="33" max="33" width="7" customWidth="1"/>
    <col min="34" max="34" width="6.7109375" customWidth="1"/>
    <col min="35" max="35" width="5.85546875" customWidth="1"/>
    <col min="36" max="36" width="6.85546875" customWidth="1"/>
    <col min="37" max="37" width="7.28515625" customWidth="1"/>
    <col min="38" max="38" width="6.7109375" customWidth="1"/>
    <col min="39" max="39" width="6.5703125" customWidth="1"/>
    <col min="40" max="40" width="7.7109375" customWidth="1"/>
    <col min="41" max="41" width="6.7109375" customWidth="1"/>
    <col min="42" max="42" width="7" customWidth="1"/>
    <col min="43" max="43" width="6.140625" hidden="1" customWidth="1"/>
    <col min="44" max="44" width="7.28515625" hidden="1" customWidth="1"/>
    <col min="45" max="46" width="6.7109375" hidden="1" customWidth="1"/>
    <col min="47" max="47" width="5.85546875" hidden="1" customWidth="1"/>
    <col min="48" max="48" width="6.85546875" hidden="1" customWidth="1"/>
    <col min="49" max="50" width="6.85546875" customWidth="1"/>
    <col min="51" max="51" width="6.28515625" customWidth="1"/>
    <col min="52" max="52" width="7.140625" customWidth="1"/>
    <col min="53" max="53" width="7" customWidth="1"/>
    <col min="54" max="54" width="6.7109375" customWidth="1"/>
    <col min="57" max="57" width="8.7109375" customWidth="1"/>
    <col min="58" max="59" width="13.140625" customWidth="1"/>
    <col min="60" max="62" width="9.42578125" hidden="1" customWidth="1"/>
    <col min="63" max="63" width="7.7109375" customWidth="1"/>
    <col min="67" max="67" width="7.140625" customWidth="1"/>
    <col min="70" max="70" width="6.28515625" customWidth="1"/>
    <col min="71" max="71" width="7.28515625" customWidth="1"/>
    <col min="73" max="73" width="6.5703125" customWidth="1"/>
  </cols>
  <sheetData>
    <row r="1" spans="1:63">
      <c r="A1" s="40"/>
      <c r="B1" s="40"/>
      <c r="C1" s="40"/>
      <c r="D1" s="40"/>
      <c r="E1" s="40"/>
      <c r="F1" s="40"/>
      <c r="G1" s="40"/>
      <c r="H1" s="40"/>
      <c r="I1" s="40"/>
      <c r="J1" s="40"/>
      <c r="K1" s="41"/>
      <c r="L1" s="41"/>
      <c r="M1" s="40"/>
      <c r="N1" s="42"/>
      <c r="O1" s="42"/>
      <c r="P1" s="40"/>
      <c r="Q1" s="40"/>
      <c r="R1" s="40"/>
      <c r="S1" s="40"/>
      <c r="T1" s="40"/>
      <c r="U1" s="40"/>
      <c r="V1" s="40"/>
      <c r="W1" s="43"/>
      <c r="X1" s="43"/>
      <c r="Y1" s="43"/>
      <c r="Z1" s="43"/>
      <c r="AA1" s="43"/>
      <c r="AB1" s="43"/>
      <c r="AC1" s="21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295" t="s">
        <v>51</v>
      </c>
      <c r="AX1" s="296"/>
      <c r="AY1" s="296"/>
      <c r="AZ1" s="296"/>
      <c r="BA1" s="297"/>
      <c r="BB1" s="44">
        <v>0</v>
      </c>
      <c r="BC1" s="45" t="s">
        <v>52</v>
      </c>
      <c r="BD1" s="45" t="s">
        <v>53</v>
      </c>
      <c r="BE1" s="45" t="s">
        <v>54</v>
      </c>
      <c r="BF1" s="45" t="s">
        <v>55</v>
      </c>
      <c r="BG1" s="170"/>
      <c r="BH1" s="170"/>
      <c r="BI1" s="170"/>
      <c r="BJ1" s="47"/>
      <c r="BK1" s="43"/>
    </row>
    <row r="2" spans="1:63" ht="26.25" customHeight="1">
      <c r="A2" s="40"/>
      <c r="B2" s="40"/>
      <c r="C2" s="40"/>
      <c r="D2" s="40"/>
      <c r="E2" s="110"/>
      <c r="F2" s="111" t="s">
        <v>56</v>
      </c>
      <c r="G2" s="110"/>
      <c r="H2" s="111"/>
      <c r="I2" s="111"/>
      <c r="J2" s="111"/>
      <c r="K2" s="112"/>
      <c r="L2" s="112"/>
      <c r="M2" s="111"/>
      <c r="N2" s="113"/>
      <c r="O2" s="113"/>
      <c r="P2" s="111"/>
      <c r="Q2" s="111"/>
      <c r="R2" s="48"/>
      <c r="S2" s="48"/>
      <c r="T2" s="48"/>
      <c r="U2" s="48"/>
      <c r="V2" s="48"/>
      <c r="W2" s="49"/>
      <c r="X2" s="49"/>
      <c r="Y2" s="49"/>
      <c r="Z2" s="49"/>
      <c r="AA2" s="49"/>
      <c r="AB2" s="49"/>
      <c r="AC2" s="214"/>
      <c r="AD2" s="49"/>
      <c r="AE2" s="49"/>
      <c r="AF2" s="49"/>
      <c r="AG2" s="49"/>
      <c r="AH2" s="49"/>
      <c r="AI2" s="49"/>
      <c r="AJ2" s="49"/>
      <c r="AK2" s="49"/>
      <c r="AL2" s="49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295" t="s">
        <v>57</v>
      </c>
      <c r="AX2" s="296"/>
      <c r="AY2" s="296"/>
      <c r="AZ2" s="296"/>
      <c r="BA2" s="297"/>
      <c r="BB2" s="44">
        <v>1</v>
      </c>
      <c r="BC2" s="46">
        <v>4</v>
      </c>
      <c r="BD2" s="46">
        <v>5</v>
      </c>
      <c r="BE2" s="46">
        <v>2</v>
      </c>
      <c r="BF2" s="46">
        <f>BB2+BC2+BD2+BE2</f>
        <v>12</v>
      </c>
      <c r="BG2" s="47"/>
      <c r="BH2" s="47"/>
      <c r="BI2" s="47"/>
      <c r="BJ2" s="47"/>
      <c r="BK2" s="43"/>
    </row>
    <row r="3" spans="1:63" ht="15.75">
      <c r="A3" s="50"/>
      <c r="B3" s="50"/>
      <c r="C3" s="40"/>
      <c r="D3" s="40"/>
      <c r="E3" s="110"/>
      <c r="F3" s="111"/>
      <c r="G3" s="111"/>
      <c r="H3" s="111"/>
      <c r="I3" s="111"/>
      <c r="J3" s="111"/>
      <c r="K3" s="112"/>
      <c r="L3" s="112"/>
      <c r="M3" s="111"/>
      <c r="N3" s="113"/>
      <c r="O3" s="113"/>
      <c r="P3" s="111"/>
      <c r="Q3" s="111"/>
      <c r="R3" s="48"/>
      <c r="S3" s="48"/>
      <c r="T3" s="48"/>
      <c r="U3" s="48"/>
      <c r="V3" s="48"/>
      <c r="W3" s="49"/>
      <c r="X3" s="49"/>
      <c r="Y3" s="49"/>
      <c r="Z3" s="49"/>
      <c r="AA3" s="49"/>
      <c r="AB3" s="49"/>
      <c r="AC3" s="214"/>
      <c r="AD3" s="49"/>
      <c r="AE3" s="49"/>
      <c r="AF3" s="49"/>
      <c r="AG3" s="49"/>
      <c r="AH3" s="49"/>
      <c r="AI3" s="49"/>
      <c r="AJ3" s="49"/>
      <c r="AK3" s="49"/>
      <c r="AL3" s="49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295" t="s">
        <v>58</v>
      </c>
      <c r="AX3" s="296"/>
      <c r="AY3" s="296"/>
      <c r="AZ3" s="296"/>
      <c r="BA3" s="297"/>
      <c r="BB3" s="44">
        <v>1</v>
      </c>
      <c r="BC3" s="46">
        <v>4</v>
      </c>
      <c r="BD3" s="46">
        <v>5</v>
      </c>
      <c r="BE3" s="46">
        <v>2</v>
      </c>
      <c r="BF3" s="46">
        <f t="shared" ref="BF3:BF15" si="0">BB3+BC3+BD3+BE3</f>
        <v>12</v>
      </c>
      <c r="BG3" s="47"/>
      <c r="BH3" s="47"/>
      <c r="BI3" s="47"/>
      <c r="BJ3" s="47"/>
      <c r="BK3" s="43"/>
    </row>
    <row r="4" spans="1:63" ht="15.75" hidden="1">
      <c r="A4" s="50"/>
      <c r="B4" s="50"/>
      <c r="C4" s="40"/>
      <c r="D4" s="40"/>
      <c r="E4" s="110"/>
      <c r="F4" s="111"/>
      <c r="G4" s="111"/>
      <c r="H4" s="111"/>
      <c r="I4" s="111"/>
      <c r="J4" s="111"/>
      <c r="K4" s="112"/>
      <c r="L4" s="112"/>
      <c r="M4" s="111"/>
      <c r="N4" s="113"/>
      <c r="O4" s="113"/>
      <c r="P4" s="111"/>
      <c r="Q4" s="111"/>
      <c r="R4" s="48"/>
      <c r="S4" s="48"/>
      <c r="T4" s="48"/>
      <c r="U4" s="48"/>
      <c r="V4" s="48"/>
      <c r="W4" s="49"/>
      <c r="X4" s="49"/>
      <c r="Y4" s="49"/>
      <c r="Z4" s="49"/>
      <c r="AA4" s="49"/>
      <c r="AB4" s="49"/>
      <c r="AC4" s="214"/>
      <c r="AD4" s="49"/>
      <c r="AE4" s="49"/>
      <c r="AF4" s="49"/>
      <c r="AG4" s="49"/>
      <c r="AH4" s="49"/>
      <c r="AI4" s="49"/>
      <c r="AJ4" s="49"/>
      <c r="AK4" s="49"/>
      <c r="AL4" s="49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298" t="s">
        <v>59</v>
      </c>
      <c r="AX4" s="299"/>
      <c r="AY4" s="299"/>
      <c r="AZ4" s="299"/>
      <c r="BA4" s="300"/>
      <c r="BB4" s="44">
        <v>0</v>
      </c>
      <c r="BC4" s="45" t="s">
        <v>52</v>
      </c>
      <c r="BD4" s="45" t="s">
        <v>60</v>
      </c>
      <c r="BE4" s="45" t="s">
        <v>61</v>
      </c>
      <c r="BF4" s="46">
        <f t="shared" si="0"/>
        <v>131048</v>
      </c>
      <c r="BG4" s="47"/>
      <c r="BH4" s="47"/>
      <c r="BI4" s="47"/>
      <c r="BJ4" s="47"/>
      <c r="BK4" s="43"/>
    </row>
    <row r="5" spans="1:63" ht="15.75" hidden="1">
      <c r="A5" s="50"/>
      <c r="B5" s="50"/>
      <c r="C5" s="40"/>
      <c r="D5" s="40"/>
      <c r="E5" s="110"/>
      <c r="F5" s="111"/>
      <c r="G5" s="111"/>
      <c r="H5" s="111"/>
      <c r="I5" s="111"/>
      <c r="J5" s="111"/>
      <c r="K5" s="112"/>
      <c r="L5" s="112"/>
      <c r="M5" s="111"/>
      <c r="N5" s="113"/>
      <c r="O5" s="113"/>
      <c r="P5" s="111"/>
      <c r="Q5" s="111"/>
      <c r="R5" s="48"/>
      <c r="S5" s="48"/>
      <c r="T5" s="48"/>
      <c r="U5" s="48"/>
      <c r="V5" s="48"/>
      <c r="W5" s="49"/>
      <c r="X5" s="49"/>
      <c r="Y5" s="49"/>
      <c r="Z5" s="49"/>
      <c r="AA5" s="49"/>
      <c r="AB5" s="49"/>
      <c r="AC5" s="214"/>
      <c r="AD5" s="49"/>
      <c r="AE5" s="49"/>
      <c r="AF5" s="49"/>
      <c r="AG5" s="49"/>
      <c r="AH5" s="49"/>
      <c r="AI5" s="49"/>
      <c r="AJ5" s="49"/>
      <c r="AK5" s="49"/>
      <c r="AL5" s="49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298" t="s">
        <v>57</v>
      </c>
      <c r="AX5" s="299"/>
      <c r="AY5" s="299"/>
      <c r="AZ5" s="299"/>
      <c r="BA5" s="300"/>
      <c r="BB5" s="44">
        <v>1</v>
      </c>
      <c r="BC5" s="46">
        <v>4</v>
      </c>
      <c r="BD5" s="46">
        <v>5</v>
      </c>
      <c r="BE5" s="46">
        <v>2</v>
      </c>
      <c r="BF5" s="46">
        <f t="shared" si="0"/>
        <v>12</v>
      </c>
      <c r="BG5" s="47"/>
      <c r="BH5" s="47"/>
      <c r="BI5" s="47"/>
      <c r="BJ5" s="47"/>
      <c r="BK5" s="43"/>
    </row>
    <row r="6" spans="1:63" ht="15.75">
      <c r="A6" s="50"/>
      <c r="B6" s="50"/>
      <c r="C6" s="40"/>
      <c r="D6" s="40"/>
      <c r="E6" s="110"/>
      <c r="F6" s="111"/>
      <c r="G6" s="111"/>
      <c r="H6" s="111" t="s">
        <v>171</v>
      </c>
      <c r="I6" s="111"/>
      <c r="J6" s="111"/>
      <c r="K6" s="112"/>
      <c r="L6" s="112"/>
      <c r="M6" s="111"/>
      <c r="N6" s="113"/>
      <c r="O6" s="113"/>
      <c r="P6" s="111"/>
      <c r="Q6" s="111"/>
      <c r="R6" s="48"/>
      <c r="S6" s="48"/>
      <c r="T6" s="48"/>
      <c r="U6" s="48"/>
      <c r="V6" s="48"/>
      <c r="W6" s="49"/>
      <c r="X6" s="49"/>
      <c r="Y6" s="49"/>
      <c r="Z6" s="49"/>
      <c r="AA6" s="49"/>
      <c r="AB6" s="49"/>
      <c r="AC6" s="214"/>
      <c r="AD6" s="49"/>
      <c r="AE6" s="49"/>
      <c r="AF6" s="49"/>
      <c r="AG6" s="49"/>
      <c r="AH6" s="49"/>
      <c r="AI6" s="49"/>
      <c r="AJ6" s="49"/>
      <c r="AK6" s="49"/>
      <c r="AL6" s="49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295" t="s">
        <v>62</v>
      </c>
      <c r="AX6" s="296"/>
      <c r="AY6" s="296"/>
      <c r="AZ6" s="296"/>
      <c r="BA6" s="297"/>
      <c r="BB6" s="44">
        <v>13</v>
      </c>
      <c r="BC6" s="46">
        <v>46</v>
      </c>
      <c r="BD6" s="46">
        <v>57</v>
      </c>
      <c r="BE6" s="46">
        <v>13</v>
      </c>
      <c r="BF6" s="46">
        <f t="shared" si="0"/>
        <v>129</v>
      </c>
      <c r="BG6" s="47"/>
      <c r="BH6" s="47"/>
      <c r="BI6" s="47"/>
      <c r="BJ6" s="47"/>
      <c r="BK6" s="43"/>
    </row>
    <row r="7" spans="1:63" ht="15.75">
      <c r="A7" s="50"/>
      <c r="B7" s="50"/>
      <c r="C7" s="40"/>
      <c r="D7" s="40"/>
      <c r="E7" s="110"/>
      <c r="F7" s="111"/>
      <c r="G7" s="111" t="s">
        <v>3</v>
      </c>
      <c r="H7" s="111"/>
      <c r="I7" s="111"/>
      <c r="J7" s="111"/>
      <c r="K7" s="112"/>
      <c r="L7" s="112"/>
      <c r="M7" s="111"/>
      <c r="N7" s="113"/>
      <c r="O7" s="113"/>
      <c r="P7" s="111"/>
      <c r="Q7" s="111"/>
      <c r="R7" s="48"/>
      <c r="S7" s="48"/>
      <c r="T7" s="48"/>
      <c r="U7" s="48"/>
      <c r="V7" s="48"/>
      <c r="W7" s="49"/>
      <c r="X7" s="49"/>
      <c r="Y7" s="49"/>
      <c r="Z7" s="49"/>
      <c r="AA7" s="49"/>
      <c r="AB7" s="49"/>
      <c r="AC7" s="214"/>
      <c r="AD7" s="49"/>
      <c r="AE7" s="49"/>
      <c r="AF7" s="49"/>
      <c r="AG7" s="49"/>
      <c r="AH7" s="49"/>
      <c r="AI7" s="49"/>
      <c r="AJ7" s="49"/>
      <c r="AK7" s="49"/>
      <c r="AL7" s="49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295" t="s">
        <v>63</v>
      </c>
      <c r="AX7" s="296"/>
      <c r="AY7" s="296"/>
      <c r="AZ7" s="296"/>
      <c r="BA7" s="297"/>
      <c r="BB7" s="44"/>
      <c r="BC7" s="158">
        <f t="shared" ref="BC7:BD7" si="1">BC8+BC9</f>
        <v>107</v>
      </c>
      <c r="BD7" s="158">
        <f t="shared" si="1"/>
        <v>180</v>
      </c>
      <c r="BE7" s="158">
        <f>BE8+BE9</f>
        <v>79</v>
      </c>
      <c r="BF7" s="117">
        <f>SUM(BC7:BE7)</f>
        <v>366</v>
      </c>
      <c r="BG7" s="47"/>
      <c r="BH7" s="47"/>
      <c r="BI7" s="47"/>
      <c r="BJ7" s="52"/>
      <c r="BK7" s="43"/>
    </row>
    <row r="8" spans="1:63" ht="15.75">
      <c r="A8" s="40"/>
      <c r="B8" s="40"/>
      <c r="C8" s="40"/>
      <c r="D8" s="40"/>
      <c r="E8" s="110"/>
      <c r="F8" s="111"/>
      <c r="G8" s="111"/>
      <c r="H8" s="111"/>
      <c r="I8" s="111"/>
      <c r="J8" s="111"/>
      <c r="K8" s="112"/>
      <c r="L8" s="112"/>
      <c r="M8" s="111"/>
      <c r="N8" s="113"/>
      <c r="O8" s="113"/>
      <c r="P8" s="111"/>
      <c r="Q8" s="111"/>
      <c r="R8" s="48"/>
      <c r="S8" s="48"/>
      <c r="T8" s="48"/>
      <c r="U8" s="48"/>
      <c r="V8" s="48"/>
      <c r="W8" s="49"/>
      <c r="X8" s="49"/>
      <c r="Y8" s="49"/>
      <c r="Z8" s="49"/>
      <c r="AA8" s="49"/>
      <c r="AB8" s="49"/>
      <c r="AC8" s="214"/>
      <c r="AD8" s="49"/>
      <c r="AE8" s="49"/>
      <c r="AF8" s="49"/>
      <c r="AG8" s="49"/>
      <c r="AH8" s="49"/>
      <c r="AI8" s="49"/>
      <c r="AJ8" s="49"/>
      <c r="AK8" s="49"/>
      <c r="AL8" s="49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295" t="s">
        <v>64</v>
      </c>
      <c r="AX8" s="296"/>
      <c r="AY8" s="296"/>
      <c r="AZ8" s="296"/>
      <c r="BA8" s="297"/>
      <c r="BB8" s="44"/>
      <c r="BC8" s="117">
        <v>107</v>
      </c>
      <c r="BD8" s="117">
        <v>173</v>
      </c>
      <c r="BE8" s="158">
        <v>78</v>
      </c>
      <c r="BF8" s="117">
        <f>SUM(BC8:BE8)</f>
        <v>358</v>
      </c>
      <c r="BG8" s="47"/>
      <c r="BH8" s="47"/>
      <c r="BI8" s="47"/>
      <c r="BJ8" s="52"/>
      <c r="BK8" s="43"/>
    </row>
    <row r="9" spans="1:63">
      <c r="A9" s="40"/>
      <c r="B9" s="53"/>
      <c r="C9" s="40"/>
      <c r="D9" s="40"/>
      <c r="E9" s="40"/>
      <c r="F9" s="40"/>
      <c r="G9" s="40"/>
      <c r="H9" s="40"/>
      <c r="I9" s="40"/>
      <c r="J9" s="40"/>
      <c r="K9" s="41"/>
      <c r="L9" s="41"/>
      <c r="M9" s="40"/>
      <c r="N9" s="42"/>
      <c r="O9" s="42"/>
      <c r="P9" s="40"/>
      <c r="Q9" s="40"/>
      <c r="R9" s="40"/>
      <c r="S9" s="40"/>
      <c r="T9" s="40"/>
      <c r="U9" s="40"/>
      <c r="V9" s="40"/>
      <c r="W9" s="53"/>
      <c r="X9" s="53"/>
      <c r="Y9" s="53"/>
      <c r="Z9" s="53"/>
      <c r="AA9" s="53"/>
      <c r="AB9" s="53"/>
      <c r="AC9" s="215"/>
      <c r="AD9" s="53"/>
      <c r="AE9" s="53"/>
      <c r="AF9" s="53"/>
      <c r="AG9" s="53"/>
      <c r="AH9" s="53"/>
      <c r="AI9" s="53"/>
      <c r="AJ9" s="53"/>
      <c r="AK9" s="53"/>
      <c r="AL9" s="5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295" t="s">
        <v>65</v>
      </c>
      <c r="AX9" s="296"/>
      <c r="AY9" s="296"/>
      <c r="AZ9" s="296"/>
      <c r="BA9" s="297"/>
      <c r="BB9" s="44"/>
      <c r="BC9" s="46"/>
      <c r="BD9" s="46">
        <v>7</v>
      </c>
      <c r="BE9" s="46">
        <v>1</v>
      </c>
      <c r="BF9" s="46">
        <f t="shared" si="0"/>
        <v>8</v>
      </c>
      <c r="BG9" s="47"/>
      <c r="BH9" s="47"/>
      <c r="BI9" s="47"/>
      <c r="BJ9" s="47"/>
      <c r="BK9" s="43"/>
    </row>
    <row r="10" spans="1:63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1"/>
      <c r="L10" s="41"/>
      <c r="M10" s="40"/>
      <c r="N10" s="42"/>
      <c r="O10" s="42"/>
      <c r="P10" s="40"/>
      <c r="Q10" s="40"/>
      <c r="R10" s="40"/>
      <c r="S10" s="40"/>
      <c r="T10" s="40"/>
      <c r="U10" s="40"/>
      <c r="V10" s="40"/>
      <c r="W10" s="53"/>
      <c r="X10" s="53"/>
      <c r="Y10" s="53"/>
      <c r="Z10" s="53"/>
      <c r="AA10" s="53"/>
      <c r="AB10" s="53"/>
      <c r="AC10" s="215"/>
      <c r="AD10" s="53"/>
      <c r="AE10" s="53"/>
      <c r="AF10" s="53"/>
      <c r="AG10" s="53"/>
      <c r="AH10" s="53"/>
      <c r="AI10" s="53"/>
      <c r="AJ10" s="53"/>
      <c r="AK10" s="53"/>
      <c r="AL10" s="5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295" t="s">
        <v>66</v>
      </c>
      <c r="AX10" s="296"/>
      <c r="AY10" s="296"/>
      <c r="AZ10" s="296"/>
      <c r="BA10" s="297"/>
      <c r="BB10" s="44"/>
      <c r="BC10" s="46"/>
      <c r="BD10" s="46">
        <v>0</v>
      </c>
      <c r="BE10" s="46"/>
      <c r="BF10" s="46">
        <f t="shared" si="0"/>
        <v>0</v>
      </c>
      <c r="BG10" s="47"/>
      <c r="BH10" s="47"/>
      <c r="BI10" s="47"/>
      <c r="BJ10" s="47"/>
      <c r="BK10" s="43"/>
    </row>
    <row r="11" spans="1:63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1"/>
      <c r="L11" s="41"/>
      <c r="M11" s="40"/>
      <c r="N11" s="42"/>
      <c r="O11" s="42"/>
      <c r="P11" s="40"/>
      <c r="Q11" s="40"/>
      <c r="R11" s="40"/>
      <c r="S11" s="40"/>
      <c r="T11" s="40"/>
      <c r="U11" s="40"/>
      <c r="V11" s="40"/>
      <c r="W11" s="53"/>
      <c r="X11" s="53"/>
      <c r="Y11" s="53"/>
      <c r="Z11" s="53"/>
      <c r="AA11" s="53"/>
      <c r="AB11" s="53"/>
      <c r="AC11" s="215"/>
      <c r="AD11" s="53"/>
      <c r="AE11" s="53"/>
      <c r="AF11" s="53"/>
      <c r="AG11" s="53"/>
      <c r="AH11" s="53"/>
      <c r="AI11" s="53"/>
      <c r="AJ11" s="53"/>
      <c r="AK11" s="53"/>
      <c r="AL11" s="5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295" t="s">
        <v>67</v>
      </c>
      <c r="AX11" s="296"/>
      <c r="AY11" s="296"/>
      <c r="AZ11" s="296"/>
      <c r="BA11" s="297"/>
      <c r="BB11" s="44"/>
      <c r="BC11" s="46"/>
      <c r="BD11" s="46">
        <v>7</v>
      </c>
      <c r="BE11" s="46">
        <v>1</v>
      </c>
      <c r="BF11" s="46">
        <f t="shared" si="0"/>
        <v>8</v>
      </c>
      <c r="BG11" s="47"/>
      <c r="BH11" s="47"/>
      <c r="BI11" s="47"/>
      <c r="BJ11" s="47"/>
      <c r="BK11" s="43"/>
    </row>
    <row r="12" spans="1:63">
      <c r="A12" s="118"/>
      <c r="B12" s="118"/>
      <c r="C12" s="118"/>
      <c r="D12" s="118"/>
      <c r="E12" s="118"/>
      <c r="F12" s="118"/>
      <c r="G12" s="118"/>
      <c r="H12" s="118"/>
      <c r="I12" s="40"/>
      <c r="J12" s="118"/>
      <c r="K12" s="119"/>
      <c r="L12" s="41"/>
      <c r="M12" s="118"/>
      <c r="N12" s="120"/>
      <c r="O12" s="120"/>
      <c r="P12" s="118"/>
      <c r="Q12" s="118"/>
      <c r="R12" s="118"/>
      <c r="S12" s="118"/>
      <c r="T12" s="118"/>
      <c r="U12" s="118"/>
      <c r="V12" s="118"/>
      <c r="W12" s="121"/>
      <c r="X12" s="121"/>
      <c r="Y12" s="121"/>
      <c r="Z12" s="121"/>
      <c r="AA12" s="121"/>
      <c r="AB12" s="121"/>
      <c r="AC12" s="216"/>
      <c r="AD12" s="121"/>
      <c r="AE12" s="121"/>
      <c r="AF12" s="121"/>
      <c r="AG12" s="121"/>
      <c r="AH12" s="121"/>
      <c r="AI12" s="121"/>
      <c r="AJ12" s="121"/>
      <c r="AK12" s="121"/>
      <c r="AL12" s="121"/>
      <c r="AM12" s="122"/>
      <c r="AN12" s="122"/>
      <c r="AO12" s="122"/>
      <c r="AP12" s="122"/>
      <c r="AQ12" s="122"/>
      <c r="AR12" s="122"/>
      <c r="AS12" s="122"/>
      <c r="AT12" s="122"/>
      <c r="AU12" s="122"/>
      <c r="AV12" s="122"/>
      <c r="AW12" s="304" t="s">
        <v>68</v>
      </c>
      <c r="AX12" s="305"/>
      <c r="AY12" s="305"/>
      <c r="AZ12" s="305"/>
      <c r="BA12" s="306"/>
      <c r="BB12" s="123"/>
      <c r="BC12" s="124"/>
      <c r="BD12" s="124">
        <v>0</v>
      </c>
      <c r="BE12" s="124"/>
      <c r="BF12" s="46">
        <f t="shared" si="0"/>
        <v>0</v>
      </c>
      <c r="BG12" s="47"/>
      <c r="BH12" s="47"/>
      <c r="BI12" s="47"/>
      <c r="BJ12" s="47"/>
      <c r="BK12" s="43"/>
    </row>
    <row r="13" spans="1:63">
      <c r="A13" s="118"/>
      <c r="B13" s="118"/>
      <c r="C13" s="118"/>
      <c r="D13" s="118"/>
      <c r="E13" s="118"/>
      <c r="F13" s="118"/>
      <c r="G13" s="118"/>
      <c r="H13" s="118"/>
      <c r="I13" s="40"/>
      <c r="J13" s="118"/>
      <c r="K13" s="119"/>
      <c r="L13" s="41"/>
      <c r="M13" s="118"/>
      <c r="N13" s="120"/>
      <c r="O13" s="120"/>
      <c r="P13" s="118"/>
      <c r="Q13" s="118"/>
      <c r="R13" s="118"/>
      <c r="S13" s="118"/>
      <c r="T13" s="118"/>
      <c r="U13" s="118"/>
      <c r="V13" s="118"/>
      <c r="W13" s="121"/>
      <c r="X13" s="121"/>
      <c r="Y13" s="121"/>
      <c r="Z13" s="121"/>
      <c r="AA13" s="121"/>
      <c r="AB13" s="121"/>
      <c r="AC13" s="216"/>
      <c r="AD13" s="121"/>
      <c r="AE13" s="121"/>
      <c r="AF13" s="121"/>
      <c r="AG13" s="121"/>
      <c r="AH13" s="121"/>
      <c r="AI13" s="121"/>
      <c r="AJ13" s="121"/>
      <c r="AK13" s="121"/>
      <c r="AL13" s="121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304" t="s">
        <v>69</v>
      </c>
      <c r="AX13" s="305"/>
      <c r="AY13" s="305"/>
      <c r="AZ13" s="305"/>
      <c r="BA13" s="306"/>
      <c r="BB13" s="123"/>
      <c r="BC13" s="124"/>
      <c r="BD13" s="124">
        <v>0</v>
      </c>
      <c r="BE13" s="124"/>
      <c r="BF13" s="46">
        <f t="shared" si="0"/>
        <v>0</v>
      </c>
      <c r="BG13" s="47"/>
      <c r="BH13" s="47"/>
      <c r="BI13" s="47"/>
      <c r="BJ13" s="47"/>
      <c r="BK13" s="43"/>
    </row>
    <row r="14" spans="1:63">
      <c r="A14" s="118"/>
      <c r="B14" s="118"/>
      <c r="C14" s="118"/>
      <c r="D14" s="118"/>
      <c r="E14" s="118"/>
      <c r="F14" s="118"/>
      <c r="G14" s="118"/>
      <c r="H14" s="118"/>
      <c r="I14" s="40"/>
      <c r="J14" s="118"/>
      <c r="K14" s="119"/>
      <c r="L14" s="41"/>
      <c r="M14" s="118"/>
      <c r="N14" s="120"/>
      <c r="O14" s="120"/>
      <c r="P14" s="118"/>
      <c r="Q14" s="118"/>
      <c r="R14" s="118"/>
      <c r="S14" s="118"/>
      <c r="T14" s="118"/>
      <c r="U14" s="118"/>
      <c r="V14" s="118"/>
      <c r="W14" s="121"/>
      <c r="X14" s="121"/>
      <c r="Y14" s="121"/>
      <c r="Z14" s="121"/>
      <c r="AA14" s="121"/>
      <c r="AB14" s="121"/>
      <c r="AC14" s="216"/>
      <c r="AD14" s="121"/>
      <c r="AE14" s="121"/>
      <c r="AF14" s="121"/>
      <c r="AG14" s="121"/>
      <c r="AH14" s="121"/>
      <c r="AI14" s="121"/>
      <c r="AJ14" s="121"/>
      <c r="AK14" s="121"/>
      <c r="AL14" s="121"/>
      <c r="AM14" s="122"/>
      <c r="AN14" s="122"/>
      <c r="AO14" s="122"/>
      <c r="AP14" s="122"/>
      <c r="AQ14" s="122"/>
      <c r="AR14" s="122"/>
      <c r="AS14" s="122"/>
      <c r="AT14" s="122"/>
      <c r="AU14" s="122"/>
      <c r="AV14" s="122"/>
      <c r="AW14" s="304" t="s">
        <v>70</v>
      </c>
      <c r="AX14" s="305"/>
      <c r="AY14" s="305"/>
      <c r="AZ14" s="305"/>
      <c r="BA14" s="306"/>
      <c r="BB14" s="123"/>
      <c r="BC14" s="124"/>
      <c r="BD14" s="124">
        <v>0</v>
      </c>
      <c r="BE14" s="124"/>
      <c r="BF14" s="46">
        <f t="shared" si="0"/>
        <v>0</v>
      </c>
      <c r="BG14" s="47"/>
      <c r="BH14" s="47"/>
      <c r="BI14" s="47"/>
      <c r="BJ14" s="47"/>
      <c r="BK14" s="43"/>
    </row>
    <row r="15" spans="1:63">
      <c r="A15" s="118"/>
      <c r="B15" s="118"/>
      <c r="C15" s="118"/>
      <c r="D15" s="118"/>
      <c r="E15" s="118"/>
      <c r="F15" s="118"/>
      <c r="G15" s="118"/>
      <c r="H15" s="118"/>
      <c r="I15" s="40"/>
      <c r="J15" s="118"/>
      <c r="K15" s="119"/>
      <c r="L15" s="41"/>
      <c r="M15" s="118"/>
      <c r="N15" s="120"/>
      <c r="O15" s="120"/>
      <c r="P15" s="118"/>
      <c r="Q15" s="118"/>
      <c r="R15" s="118"/>
      <c r="S15" s="118"/>
      <c r="T15" s="118"/>
      <c r="U15" s="118"/>
      <c r="V15" s="118"/>
      <c r="W15" s="122"/>
      <c r="X15" s="122"/>
      <c r="Y15" s="122"/>
      <c r="Z15" s="122"/>
      <c r="AA15" s="122"/>
      <c r="AB15" s="122"/>
      <c r="AC15" s="217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  <c r="AS15" s="122"/>
      <c r="AT15" s="122"/>
      <c r="AU15" s="122"/>
      <c r="AV15" s="122"/>
      <c r="AW15" s="304" t="s">
        <v>71</v>
      </c>
      <c r="AX15" s="305"/>
      <c r="AY15" s="305"/>
      <c r="AZ15" s="305"/>
      <c r="BA15" s="306"/>
      <c r="BB15" s="123"/>
      <c r="BC15" s="124"/>
      <c r="BD15" s="124">
        <v>0</v>
      </c>
      <c r="BE15" s="124"/>
      <c r="BF15" s="46">
        <f t="shared" si="0"/>
        <v>0</v>
      </c>
      <c r="BG15" s="47"/>
      <c r="BH15" s="47"/>
      <c r="BI15" s="47"/>
      <c r="BJ15" s="47"/>
      <c r="BK15" s="43"/>
    </row>
    <row r="16" spans="1:63" hidden="1">
      <c r="A16" s="118"/>
      <c r="B16" s="118"/>
      <c r="C16" s="118"/>
      <c r="D16" s="118"/>
      <c r="E16" s="118"/>
      <c r="F16" s="118"/>
      <c r="G16" s="118"/>
      <c r="H16" s="118"/>
      <c r="I16" s="40"/>
      <c r="J16" s="118"/>
      <c r="K16" s="119"/>
      <c r="L16" s="41"/>
      <c r="M16" s="118"/>
      <c r="N16" s="120"/>
      <c r="O16" s="120"/>
      <c r="P16" s="118"/>
      <c r="Q16" s="118"/>
      <c r="R16" s="118"/>
      <c r="S16" s="118"/>
      <c r="T16" s="118"/>
      <c r="U16" s="118"/>
      <c r="V16" s="118"/>
      <c r="W16" s="122"/>
      <c r="X16" s="122"/>
      <c r="Y16" s="122"/>
      <c r="Z16" s="122"/>
      <c r="AA16" s="122"/>
      <c r="AB16" s="122"/>
      <c r="AC16" s="217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  <c r="AU16" s="122"/>
      <c r="AV16" s="122"/>
      <c r="AW16" s="322" t="s">
        <v>72</v>
      </c>
      <c r="AX16" s="323"/>
      <c r="AY16" s="323"/>
      <c r="AZ16" s="323"/>
      <c r="BA16" s="324"/>
      <c r="BB16" s="126"/>
      <c r="BC16" s="127"/>
      <c r="BD16" s="127">
        <f>SUM(BD7:BD9)</f>
        <v>360</v>
      </c>
      <c r="BE16" s="127"/>
      <c r="BF16" s="127"/>
      <c r="BG16" s="125"/>
      <c r="BH16" s="125"/>
      <c r="BI16" s="125"/>
      <c r="BJ16" s="47"/>
      <c r="BK16" s="43"/>
    </row>
    <row r="17" spans="1:74" ht="16.5" customHeight="1">
      <c r="A17" s="118"/>
      <c r="B17" s="118"/>
      <c r="C17" s="118"/>
      <c r="D17" s="118"/>
      <c r="E17" s="118"/>
      <c r="F17" s="118"/>
      <c r="G17" s="118"/>
      <c r="H17" s="118"/>
      <c r="I17" s="40"/>
      <c r="J17" s="118"/>
      <c r="K17" s="119"/>
      <c r="L17" s="41"/>
      <c r="M17" s="118"/>
      <c r="N17" s="120"/>
      <c r="O17" s="120"/>
      <c r="P17" s="118"/>
      <c r="Q17" s="118"/>
      <c r="R17" s="118"/>
      <c r="S17" s="118"/>
      <c r="T17" s="118"/>
      <c r="U17" s="118"/>
      <c r="V17" s="118"/>
      <c r="W17" s="122"/>
      <c r="X17" s="122"/>
      <c r="Y17" s="122"/>
      <c r="Z17" s="122"/>
      <c r="AA17" s="122"/>
      <c r="AB17" s="122"/>
      <c r="AC17" s="217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8"/>
      <c r="AP17" s="128"/>
      <c r="AQ17" s="128"/>
      <c r="AR17" s="128"/>
      <c r="AS17" s="128"/>
      <c r="AT17" s="128"/>
      <c r="AU17" s="128"/>
      <c r="AV17" s="128"/>
      <c r="AW17" s="129"/>
      <c r="AX17" s="129"/>
      <c r="AY17" s="129"/>
      <c r="AZ17" s="129"/>
      <c r="BA17" s="129"/>
      <c r="BB17" s="130"/>
      <c r="BC17" s="125"/>
      <c r="BD17" s="125"/>
      <c r="BE17" s="125"/>
      <c r="BF17" s="125"/>
      <c r="BG17" s="125"/>
      <c r="BH17" s="125"/>
      <c r="BI17" s="125"/>
      <c r="BJ17" s="47"/>
      <c r="BK17" s="43"/>
    </row>
    <row r="18" spans="1:74" ht="15" customHeight="1">
      <c r="A18" s="289" t="s">
        <v>4</v>
      </c>
      <c r="B18" s="289" t="s">
        <v>208</v>
      </c>
      <c r="C18" s="292" t="s">
        <v>7</v>
      </c>
      <c r="D18" s="202"/>
      <c r="E18" s="286" t="s">
        <v>207</v>
      </c>
      <c r="F18" s="292" t="s">
        <v>73</v>
      </c>
      <c r="G18" s="289" t="s">
        <v>204</v>
      </c>
      <c r="H18" s="292" t="s">
        <v>205</v>
      </c>
      <c r="I18" s="315" t="s">
        <v>74</v>
      </c>
      <c r="J18" s="289" t="s">
        <v>82</v>
      </c>
      <c r="K18" s="203"/>
      <c r="L18" s="318" t="s">
        <v>167</v>
      </c>
      <c r="M18" s="289" t="s">
        <v>206</v>
      </c>
      <c r="N18" s="292" t="s">
        <v>203</v>
      </c>
      <c r="O18" s="208" t="s">
        <v>11</v>
      </c>
      <c r="P18" s="312" t="s">
        <v>75</v>
      </c>
      <c r="Q18" s="313"/>
      <c r="R18" s="314"/>
      <c r="S18" s="209" t="s">
        <v>76</v>
      </c>
      <c r="T18" s="210"/>
      <c r="U18" s="211"/>
      <c r="V18" s="212"/>
      <c r="W18" s="301" t="s">
        <v>77</v>
      </c>
      <c r="X18" s="302"/>
      <c r="Y18" s="302"/>
      <c r="Z18" s="303"/>
      <c r="AA18" s="186"/>
      <c r="AB18" s="186"/>
      <c r="AC18" s="309" t="s">
        <v>209</v>
      </c>
      <c r="AD18" s="303" t="s">
        <v>210</v>
      </c>
      <c r="AE18" s="334" t="s">
        <v>78</v>
      </c>
      <c r="AF18" s="335"/>
      <c r="AG18" s="335"/>
      <c r="AH18" s="335"/>
      <c r="AI18" s="335"/>
      <c r="AJ18" s="336"/>
      <c r="AK18" s="338" t="s">
        <v>170</v>
      </c>
      <c r="AL18" s="339"/>
      <c r="AM18" s="339"/>
      <c r="AN18" s="339"/>
      <c r="AO18" s="339"/>
      <c r="AP18" s="340"/>
      <c r="AQ18" s="338" t="s">
        <v>79</v>
      </c>
      <c r="AR18" s="339"/>
      <c r="AS18" s="339"/>
      <c r="AT18" s="339"/>
      <c r="AU18" s="339"/>
      <c r="AV18" s="339"/>
      <c r="AW18" s="344" t="s">
        <v>80</v>
      </c>
      <c r="AX18" s="345"/>
      <c r="AY18" s="345"/>
      <c r="AZ18" s="345"/>
      <c r="BA18" s="345"/>
      <c r="BB18" s="346"/>
      <c r="BC18" s="328" t="s">
        <v>144</v>
      </c>
      <c r="BD18" s="328" t="s">
        <v>81</v>
      </c>
      <c r="BE18" s="174"/>
      <c r="BF18" s="174"/>
      <c r="BG18" s="220"/>
      <c r="BH18" s="220"/>
      <c r="BI18" s="220"/>
    </row>
    <row r="19" spans="1:74" ht="15" customHeight="1">
      <c r="A19" s="290"/>
      <c r="B19" s="290"/>
      <c r="C19" s="310"/>
      <c r="D19" s="204" t="s">
        <v>17</v>
      </c>
      <c r="E19" s="287"/>
      <c r="F19" s="293"/>
      <c r="G19" s="290"/>
      <c r="H19" s="293"/>
      <c r="I19" s="316"/>
      <c r="J19" s="290"/>
      <c r="K19" s="205" t="s">
        <v>38</v>
      </c>
      <c r="L19" s="319"/>
      <c r="M19" s="290"/>
      <c r="N19" s="293"/>
      <c r="O19" s="204" t="s">
        <v>21</v>
      </c>
      <c r="P19" s="292" t="s">
        <v>83</v>
      </c>
      <c r="Q19" s="292" t="s">
        <v>84</v>
      </c>
      <c r="R19" s="292" t="s">
        <v>85</v>
      </c>
      <c r="S19" s="292" t="s">
        <v>83</v>
      </c>
      <c r="T19" s="292" t="s">
        <v>84</v>
      </c>
      <c r="U19" s="292" t="s">
        <v>85</v>
      </c>
      <c r="V19" s="292" t="s">
        <v>202</v>
      </c>
      <c r="W19" s="131"/>
      <c r="X19" s="132"/>
      <c r="Y19" s="132"/>
      <c r="Z19" s="133"/>
      <c r="AA19" s="132"/>
      <c r="AB19" s="132"/>
      <c r="AC19" s="309"/>
      <c r="AD19" s="307"/>
      <c r="AE19" s="333"/>
      <c r="AF19" s="337"/>
      <c r="AG19" s="337"/>
      <c r="AH19" s="337"/>
      <c r="AI19" s="337"/>
      <c r="AJ19" s="331"/>
      <c r="AK19" s="341"/>
      <c r="AL19" s="342"/>
      <c r="AM19" s="342"/>
      <c r="AN19" s="342"/>
      <c r="AO19" s="342"/>
      <c r="AP19" s="343"/>
      <c r="AQ19" s="341"/>
      <c r="AR19" s="342"/>
      <c r="AS19" s="342"/>
      <c r="AT19" s="342"/>
      <c r="AU19" s="342"/>
      <c r="AV19" s="342"/>
      <c r="AW19" s="347"/>
      <c r="AX19" s="348"/>
      <c r="AY19" s="348"/>
      <c r="AZ19" s="348"/>
      <c r="BA19" s="348"/>
      <c r="BB19" s="349"/>
      <c r="BC19" s="329"/>
      <c r="BD19" s="329"/>
      <c r="BE19" s="325" t="s">
        <v>150</v>
      </c>
      <c r="BF19" s="328" t="s">
        <v>151</v>
      </c>
      <c r="BG19" s="221"/>
      <c r="BH19" s="221"/>
      <c r="BI19" s="221"/>
      <c r="BK19" s="280" t="s">
        <v>212</v>
      </c>
      <c r="BL19" s="281"/>
      <c r="BM19" s="282"/>
      <c r="BN19" s="280" t="s">
        <v>213</v>
      </c>
      <c r="BO19" s="281"/>
      <c r="BP19" s="282"/>
      <c r="BQ19" s="280" t="s">
        <v>214</v>
      </c>
      <c r="BR19" s="281"/>
      <c r="BS19" s="282"/>
      <c r="BT19" s="280" t="s">
        <v>215</v>
      </c>
      <c r="BU19" s="281"/>
      <c r="BV19" s="282"/>
    </row>
    <row r="20" spans="1:74" ht="12.75" customHeight="1">
      <c r="A20" s="290"/>
      <c r="B20" s="290"/>
      <c r="C20" s="311"/>
      <c r="D20" s="206" t="s">
        <v>123</v>
      </c>
      <c r="E20" s="287"/>
      <c r="F20" s="293"/>
      <c r="G20" s="290"/>
      <c r="H20" s="293"/>
      <c r="I20" s="316"/>
      <c r="J20" s="290"/>
      <c r="K20" s="207"/>
      <c r="L20" s="319"/>
      <c r="M20" s="290"/>
      <c r="N20" s="293"/>
      <c r="O20" s="206">
        <v>20</v>
      </c>
      <c r="P20" s="293"/>
      <c r="Q20" s="293"/>
      <c r="R20" s="293"/>
      <c r="S20" s="293"/>
      <c r="T20" s="293"/>
      <c r="U20" s="293"/>
      <c r="V20" s="293"/>
      <c r="W20" s="175">
        <v>0.1</v>
      </c>
      <c r="X20" s="175">
        <v>0.2</v>
      </c>
      <c r="Y20" s="176">
        <v>0.125</v>
      </c>
      <c r="Z20" s="175">
        <v>0.25</v>
      </c>
      <c r="AA20" s="134"/>
      <c r="AB20" s="201"/>
      <c r="AC20" s="309"/>
      <c r="AD20" s="307"/>
      <c r="AE20" s="331" t="s">
        <v>86</v>
      </c>
      <c r="AF20" s="332"/>
      <c r="AG20" s="332" t="s">
        <v>87</v>
      </c>
      <c r="AH20" s="332"/>
      <c r="AI20" s="332" t="s">
        <v>85</v>
      </c>
      <c r="AJ20" s="332"/>
      <c r="AK20" s="332" t="s">
        <v>88</v>
      </c>
      <c r="AL20" s="332"/>
      <c r="AM20" s="321" t="s">
        <v>89</v>
      </c>
      <c r="AN20" s="321"/>
      <c r="AO20" s="321" t="s">
        <v>85</v>
      </c>
      <c r="AP20" s="321"/>
      <c r="AQ20" s="333" t="s">
        <v>88</v>
      </c>
      <c r="AR20" s="331"/>
      <c r="AS20" s="321" t="s">
        <v>89</v>
      </c>
      <c r="AT20" s="321"/>
      <c r="AU20" s="321" t="s">
        <v>85</v>
      </c>
      <c r="AV20" s="321"/>
      <c r="AW20" s="332" t="s">
        <v>88</v>
      </c>
      <c r="AX20" s="332"/>
      <c r="AY20" s="321" t="s">
        <v>89</v>
      </c>
      <c r="AZ20" s="321"/>
      <c r="BA20" s="321" t="s">
        <v>85</v>
      </c>
      <c r="BB20" s="341"/>
      <c r="BC20" s="329"/>
      <c r="BD20" s="329"/>
      <c r="BE20" s="326"/>
      <c r="BF20" s="329"/>
      <c r="BG20" s="221"/>
      <c r="BH20" s="221"/>
      <c r="BI20" s="221"/>
      <c r="BK20" s="283"/>
      <c r="BL20" s="284"/>
      <c r="BM20" s="285"/>
      <c r="BN20" s="283"/>
      <c r="BO20" s="284"/>
      <c r="BP20" s="285"/>
      <c r="BQ20" s="283"/>
      <c r="BR20" s="284"/>
      <c r="BS20" s="285"/>
      <c r="BT20" s="283"/>
      <c r="BU20" s="284"/>
      <c r="BV20" s="285"/>
    </row>
    <row r="21" spans="1:74" ht="15" customHeight="1">
      <c r="A21" s="291"/>
      <c r="B21" s="291"/>
      <c r="C21" s="204"/>
      <c r="D21" s="204"/>
      <c r="E21" s="288"/>
      <c r="F21" s="294"/>
      <c r="G21" s="291"/>
      <c r="H21" s="294"/>
      <c r="I21" s="317"/>
      <c r="J21" s="291"/>
      <c r="K21" s="203"/>
      <c r="L21" s="320"/>
      <c r="M21" s="291"/>
      <c r="N21" s="294"/>
      <c r="O21" s="202"/>
      <c r="P21" s="294"/>
      <c r="Q21" s="294"/>
      <c r="R21" s="294"/>
      <c r="S21" s="294"/>
      <c r="T21" s="294"/>
      <c r="U21" s="294"/>
      <c r="V21" s="294"/>
      <c r="W21" s="133"/>
      <c r="X21" s="133"/>
      <c r="Y21" s="133"/>
      <c r="Z21" s="133"/>
      <c r="AA21" s="133"/>
      <c r="AB21" s="132"/>
      <c r="AC21" s="309"/>
      <c r="AD21" s="308"/>
      <c r="AE21" s="177">
        <v>0.5</v>
      </c>
      <c r="AF21" s="178">
        <v>1</v>
      </c>
      <c r="AG21" s="178">
        <v>0.5</v>
      </c>
      <c r="AH21" s="178">
        <v>1</v>
      </c>
      <c r="AI21" s="178">
        <v>0.5</v>
      </c>
      <c r="AJ21" s="178">
        <v>1</v>
      </c>
      <c r="AK21" s="178">
        <v>0.5</v>
      </c>
      <c r="AL21" s="178">
        <v>1</v>
      </c>
      <c r="AM21" s="178">
        <v>0.5</v>
      </c>
      <c r="AN21" s="178">
        <v>1</v>
      </c>
      <c r="AO21" s="178">
        <v>0.5</v>
      </c>
      <c r="AP21" s="178">
        <v>1</v>
      </c>
      <c r="AQ21" s="179" t="s">
        <v>90</v>
      </c>
      <c r="AR21" s="179" t="s">
        <v>91</v>
      </c>
      <c r="AS21" s="179" t="s">
        <v>90</v>
      </c>
      <c r="AT21" s="179" t="s">
        <v>91</v>
      </c>
      <c r="AU21" s="179" t="s">
        <v>90</v>
      </c>
      <c r="AV21" s="179" t="s">
        <v>91</v>
      </c>
      <c r="AW21" s="178">
        <v>0.5</v>
      </c>
      <c r="AX21" s="178">
        <v>1</v>
      </c>
      <c r="AY21" s="178">
        <v>0.5</v>
      </c>
      <c r="AZ21" s="178">
        <v>1</v>
      </c>
      <c r="BA21" s="178">
        <v>0.5</v>
      </c>
      <c r="BB21" s="180">
        <v>1</v>
      </c>
      <c r="BC21" s="330"/>
      <c r="BD21" s="330"/>
      <c r="BE21" s="327"/>
      <c r="BF21" s="330"/>
      <c r="BG21" s="221"/>
      <c r="BH21" s="221"/>
      <c r="BI21" s="221"/>
      <c r="BK21" s="219" t="s">
        <v>216</v>
      </c>
      <c r="BL21" s="219" t="s">
        <v>217</v>
      </c>
      <c r="BM21" s="219" t="s">
        <v>91</v>
      </c>
      <c r="BN21" s="219" t="s">
        <v>216</v>
      </c>
      <c r="BO21" s="219" t="s">
        <v>217</v>
      </c>
      <c r="BP21" s="219" t="s">
        <v>91</v>
      </c>
      <c r="BQ21" s="219" t="s">
        <v>216</v>
      </c>
      <c r="BR21" s="219" t="s">
        <v>217</v>
      </c>
      <c r="BS21" s="219" t="s">
        <v>91</v>
      </c>
      <c r="BT21" s="219" t="s">
        <v>216</v>
      </c>
      <c r="BU21" s="219" t="s">
        <v>217</v>
      </c>
      <c r="BV21" s="219" t="s">
        <v>91</v>
      </c>
    </row>
    <row r="22" spans="1:74" s="62" customFormat="1" ht="21.75" customHeight="1">
      <c r="A22" s="64">
        <v>1</v>
      </c>
      <c r="B22" s="64" t="s">
        <v>92</v>
      </c>
      <c r="C22" s="65" t="s">
        <v>93</v>
      </c>
      <c r="D22" s="77">
        <v>9</v>
      </c>
      <c r="E22" s="77" t="s">
        <v>130</v>
      </c>
      <c r="F22" s="64" t="s">
        <v>41</v>
      </c>
      <c r="G22" s="64" t="s">
        <v>187</v>
      </c>
      <c r="H22" s="190" t="s">
        <v>197</v>
      </c>
      <c r="I22" s="173">
        <f t="shared" ref="I22:I49" si="2">(P22+Q22+R22)/18</f>
        <v>0.88888888888888884</v>
      </c>
      <c r="J22" s="64">
        <v>17697</v>
      </c>
      <c r="K22" s="69">
        <v>0.3</v>
      </c>
      <c r="L22" s="240">
        <v>5.08</v>
      </c>
      <c r="M22" s="76">
        <f>J22*L22</f>
        <v>89900.76</v>
      </c>
      <c r="N22" s="66">
        <v>18</v>
      </c>
      <c r="O22" s="66">
        <v>18</v>
      </c>
      <c r="P22" s="78"/>
      <c r="Q22" s="79">
        <v>9</v>
      </c>
      <c r="R22" s="80">
        <v>7</v>
      </c>
      <c r="S22" s="76">
        <f>M22/N22*P22</f>
        <v>0</v>
      </c>
      <c r="T22" s="76">
        <f>M22/N22*Q22</f>
        <v>44950.38</v>
      </c>
      <c r="U22" s="76">
        <f>M22/N22*R22</f>
        <v>34961.406666666669</v>
      </c>
      <c r="V22" s="76">
        <f>(S22+T22+U22)*0.25</f>
        <v>19977.946666666667</v>
      </c>
      <c r="W22" s="69">
        <v>0.1</v>
      </c>
      <c r="X22" s="69">
        <v>0.2</v>
      </c>
      <c r="Y22" s="70">
        <v>0.125</v>
      </c>
      <c r="Z22" s="69">
        <v>0.25</v>
      </c>
      <c r="AA22" s="71">
        <v>0.15</v>
      </c>
      <c r="AB22" s="71">
        <v>0.3</v>
      </c>
      <c r="AC22" s="218">
        <v>9</v>
      </c>
      <c r="AD22" s="89">
        <f>((J22*40%)/18)*AC22</f>
        <v>3539.3999999999996</v>
      </c>
      <c r="AE22" s="64"/>
      <c r="AF22" s="81"/>
      <c r="AG22" s="80">
        <v>8</v>
      </c>
      <c r="AH22" s="80"/>
      <c r="AI22" s="80">
        <v>6</v>
      </c>
      <c r="AJ22" s="82"/>
      <c r="AK22" s="73">
        <f>J22*20%/N22*AE22*50%</f>
        <v>0</v>
      </c>
      <c r="AL22" s="72">
        <f>J22*20%/N22*AF22</f>
        <v>0</v>
      </c>
      <c r="AM22" s="72">
        <f>J22*20%/N22*AG22*50%</f>
        <v>786.5333333333333</v>
      </c>
      <c r="AN22" s="72">
        <f>J22*20%/N22*AH22</f>
        <v>0</v>
      </c>
      <c r="AO22" s="73">
        <f>J22*20%/N22*AI22*50%</f>
        <v>589.9</v>
      </c>
      <c r="AP22" s="72">
        <f>J22*X22/N22*AJ22</f>
        <v>0</v>
      </c>
      <c r="AQ22" s="76"/>
      <c r="AR22" s="64"/>
      <c r="AS22" s="64"/>
      <c r="AT22" s="76"/>
      <c r="AU22" s="76"/>
      <c r="AV22" s="76"/>
      <c r="AW22" s="64"/>
      <c r="AX22" s="83"/>
      <c r="AY22" s="76"/>
      <c r="AZ22" s="83"/>
      <c r="BA22" s="76">
        <v>2655</v>
      </c>
      <c r="BB22" s="64"/>
      <c r="BC22" s="75"/>
      <c r="BD22" s="79">
        <v>3539</v>
      </c>
      <c r="BE22" s="148">
        <f>(S22+T22+U22+V22)*10%</f>
        <v>9988.9733333333352</v>
      </c>
      <c r="BF22" s="67">
        <f>S22+T22+U22+V22+AK22+AL22+AM22+AN22+AO22+AP22+AW22+AX22+AY22+AZ22+BA22+BB22+BC22+BD22+BE22+AD22</f>
        <v>120988.54000000001</v>
      </c>
      <c r="BG22" s="222"/>
      <c r="BH22" s="223">
        <v>0.3</v>
      </c>
      <c r="BI22" s="223">
        <v>0.35</v>
      </c>
      <c r="BJ22" s="224">
        <v>0.4</v>
      </c>
      <c r="BK22" s="226">
        <f>(1/18)*BL22</f>
        <v>0.72222222222222221</v>
      </c>
      <c r="BL22" s="225">
        <v>13</v>
      </c>
      <c r="BM22" s="227">
        <f>(((M22*1.25)*BH22)/N22)*BL22</f>
        <v>24348.122499999998</v>
      </c>
      <c r="BN22" s="225">
        <f>1/18*BO22</f>
        <v>0.88888888888888884</v>
      </c>
      <c r="BO22" s="225">
        <v>16</v>
      </c>
      <c r="BP22" s="225">
        <f>((M22*BH22)/18)*BO22</f>
        <v>23973.536</v>
      </c>
      <c r="BQ22" s="225">
        <f>1/18*BR22</f>
        <v>0</v>
      </c>
      <c r="BR22" s="225"/>
      <c r="BS22" s="225">
        <f>((M22*BI22)/18)*BR22</f>
        <v>0</v>
      </c>
      <c r="BT22" s="225">
        <f>1/18*BU22</f>
        <v>0</v>
      </c>
      <c r="BU22" s="225"/>
      <c r="BV22" s="225">
        <f>((M22*BJ22)/18)*BU22</f>
        <v>0</v>
      </c>
    </row>
    <row r="23" spans="1:74" s="62" customFormat="1">
      <c r="A23" s="84">
        <v>2</v>
      </c>
      <c r="B23" s="64" t="s">
        <v>95</v>
      </c>
      <c r="C23" s="65" t="s">
        <v>96</v>
      </c>
      <c r="D23" s="87">
        <v>11</v>
      </c>
      <c r="E23" s="153" t="s">
        <v>133</v>
      </c>
      <c r="F23" s="64" t="s">
        <v>31</v>
      </c>
      <c r="G23" s="64" t="s">
        <v>155</v>
      </c>
      <c r="H23" s="156" t="s">
        <v>172</v>
      </c>
      <c r="I23" s="173">
        <f t="shared" si="2"/>
        <v>1.0555555555555556</v>
      </c>
      <c r="J23" s="64">
        <v>17697</v>
      </c>
      <c r="K23" s="85">
        <v>0.3</v>
      </c>
      <c r="L23" s="169">
        <v>4.3899999999999997</v>
      </c>
      <c r="M23" s="76">
        <f>J23*L23</f>
        <v>77689.829999999987</v>
      </c>
      <c r="N23" s="87">
        <v>18</v>
      </c>
      <c r="O23" s="66">
        <v>18</v>
      </c>
      <c r="P23" s="78">
        <v>19</v>
      </c>
      <c r="Q23" s="79"/>
      <c r="R23" s="80"/>
      <c r="S23" s="76">
        <f t="shared" ref="S23:S49" si="3">M23/N23*P23</f>
        <v>82005.931666666642</v>
      </c>
      <c r="T23" s="76">
        <f t="shared" ref="T23:T49" si="4">M23/N23*Q23</f>
        <v>0</v>
      </c>
      <c r="U23" s="76">
        <f t="shared" ref="U23:U49" si="5">M23/N23*R23</f>
        <v>0</v>
      </c>
      <c r="V23" s="76">
        <f t="shared" ref="V23:V49" si="6">(S23+T23+U23)*0.25</f>
        <v>20501.48291666666</v>
      </c>
      <c r="W23" s="69">
        <v>0.1</v>
      </c>
      <c r="X23" s="69">
        <v>0.2</v>
      </c>
      <c r="Y23" s="70">
        <v>0.125</v>
      </c>
      <c r="Z23" s="69">
        <v>0.25</v>
      </c>
      <c r="AA23" s="71">
        <v>0.15</v>
      </c>
      <c r="AB23" s="71">
        <v>0.3</v>
      </c>
      <c r="AC23" s="218">
        <v>19</v>
      </c>
      <c r="AD23" s="89">
        <f t="shared" ref="AD23:AD49" si="7">((J23*40%)/18)*AC23</f>
        <v>7472.0666666666666</v>
      </c>
      <c r="AE23" s="66">
        <v>17</v>
      </c>
      <c r="AF23" s="86"/>
      <c r="AG23" s="80"/>
      <c r="AH23" s="80"/>
      <c r="AI23" s="80"/>
      <c r="AJ23" s="82"/>
      <c r="AK23" s="73">
        <f t="shared" ref="AK23:AK49" si="8">J23*20%/N23*AE23*50%</f>
        <v>1671.3833333333332</v>
      </c>
      <c r="AL23" s="72">
        <f t="shared" ref="AL23:AL49" si="9">J23*20%/N23*AF23</f>
        <v>0</v>
      </c>
      <c r="AM23" s="72">
        <f t="shared" ref="AM23:AM49" si="10">J23*20%/N23*AG23*50%</f>
        <v>0</v>
      </c>
      <c r="AN23" s="72">
        <f t="shared" ref="AN23:AN49" si="11">J23*20%/N23*AH23</f>
        <v>0</v>
      </c>
      <c r="AO23" s="73">
        <f t="shared" ref="AO23:AO49" si="12">J23*20%/N23*AI23*50%</f>
        <v>0</v>
      </c>
      <c r="AP23" s="72">
        <f>J23*Z23/N23*AJ23</f>
        <v>0</v>
      </c>
      <c r="AQ23" s="64"/>
      <c r="AR23" s="64"/>
      <c r="AS23" s="64"/>
      <c r="AT23" s="76"/>
      <c r="AU23" s="76"/>
      <c r="AV23" s="76"/>
      <c r="AW23" s="76">
        <v>2212</v>
      </c>
      <c r="AX23" s="88"/>
      <c r="AY23" s="76"/>
      <c r="AZ23" s="83"/>
      <c r="BA23" s="76"/>
      <c r="BB23" s="64"/>
      <c r="BC23" s="75"/>
      <c r="BD23" s="79">
        <v>3539</v>
      </c>
      <c r="BE23" s="148">
        <f t="shared" ref="BE23:BE49" si="13">(S23+T23+U23+V23)*10%</f>
        <v>10250.74145833333</v>
      </c>
      <c r="BF23" s="67">
        <f t="shared" ref="BF23:BF49" si="14">S23+T23+U23+V23+AK23+AL23+AM23+AN23+AO23+AP23+AW23+AX23+AY23+AZ23+BA23+BB23+BC23+BD23+BE23+AD23</f>
        <v>127652.60604166663</v>
      </c>
      <c r="BG23" s="222"/>
      <c r="BH23" s="223">
        <v>0.3</v>
      </c>
      <c r="BI23" s="223">
        <v>0.35</v>
      </c>
      <c r="BJ23" s="224">
        <v>0.4</v>
      </c>
      <c r="BK23" s="226">
        <f t="shared" ref="BK23:BK49" si="15">(1/18)*BL23</f>
        <v>1.0555555555555556</v>
      </c>
      <c r="BL23" s="225">
        <v>19</v>
      </c>
      <c r="BM23" s="227">
        <f t="shared" ref="BM23:BM49" si="16">(((M23*1.25)*BH23)/N23)*BL23</f>
        <v>30752.224374999991</v>
      </c>
      <c r="BN23" s="225">
        <f t="shared" ref="BN23:BN49" si="17">1/18*BO23</f>
        <v>0</v>
      </c>
      <c r="BO23" s="225"/>
      <c r="BP23" s="225">
        <f t="shared" ref="BP23:BP49" si="18">((M23*BH23)/18)*BO23</f>
        <v>0</v>
      </c>
      <c r="BQ23" s="226">
        <f t="shared" ref="BQ23:BQ49" si="19">1/18*BR23</f>
        <v>1.0555555555555556</v>
      </c>
      <c r="BR23" s="225">
        <v>19</v>
      </c>
      <c r="BS23" s="225">
        <f t="shared" ref="BS23:BS49" si="20">((M23*BI23)/18)*BR23</f>
        <v>28702.076083333326</v>
      </c>
      <c r="BT23" s="225">
        <f t="shared" ref="BT23:BT49" si="21">1/18*BU23</f>
        <v>0</v>
      </c>
      <c r="BU23" s="225"/>
      <c r="BV23" s="225">
        <f t="shared" ref="BV23:BV49" si="22">((M23*BJ23)/18)*BU23</f>
        <v>0</v>
      </c>
    </row>
    <row r="24" spans="1:74" s="62" customFormat="1" ht="18.75" customHeight="1">
      <c r="A24" s="64">
        <v>3</v>
      </c>
      <c r="B24" s="64" t="s">
        <v>148</v>
      </c>
      <c r="C24" s="65" t="s">
        <v>97</v>
      </c>
      <c r="D24" s="87">
        <v>11</v>
      </c>
      <c r="E24" s="153" t="s">
        <v>132</v>
      </c>
      <c r="F24" s="64" t="s">
        <v>31</v>
      </c>
      <c r="G24" s="64" t="s">
        <v>188</v>
      </c>
      <c r="H24" s="83" t="s">
        <v>45</v>
      </c>
      <c r="I24" s="173">
        <f t="shared" si="2"/>
        <v>1</v>
      </c>
      <c r="J24" s="64">
        <v>17697</v>
      </c>
      <c r="K24" s="85">
        <v>0.45</v>
      </c>
      <c r="L24" s="169">
        <v>4.29</v>
      </c>
      <c r="M24" s="76">
        <f>J24*L24</f>
        <v>75920.13</v>
      </c>
      <c r="N24" s="87">
        <v>18</v>
      </c>
      <c r="O24" s="66">
        <v>18</v>
      </c>
      <c r="P24" s="78">
        <v>18</v>
      </c>
      <c r="Q24" s="79"/>
      <c r="R24" s="80"/>
      <c r="S24" s="76">
        <f t="shared" si="3"/>
        <v>75920.13</v>
      </c>
      <c r="T24" s="76">
        <f t="shared" si="4"/>
        <v>0</v>
      </c>
      <c r="U24" s="76">
        <f t="shared" si="5"/>
        <v>0</v>
      </c>
      <c r="V24" s="76">
        <f t="shared" si="6"/>
        <v>18980.032500000001</v>
      </c>
      <c r="W24" s="69">
        <v>0.1</v>
      </c>
      <c r="X24" s="69">
        <v>0.2</v>
      </c>
      <c r="Y24" s="70">
        <v>0.125</v>
      </c>
      <c r="Z24" s="69">
        <v>0.25</v>
      </c>
      <c r="AA24" s="71">
        <v>0.15</v>
      </c>
      <c r="AB24" s="71">
        <v>0.3</v>
      </c>
      <c r="AC24" s="218"/>
      <c r="AD24" s="89">
        <f t="shared" si="7"/>
        <v>0</v>
      </c>
      <c r="AE24" s="66">
        <v>17</v>
      </c>
      <c r="AF24" s="154"/>
      <c r="AG24" s="80"/>
      <c r="AH24" s="80"/>
      <c r="AI24" s="80"/>
      <c r="AJ24" s="82"/>
      <c r="AK24" s="73">
        <f t="shared" si="8"/>
        <v>1671.3833333333332</v>
      </c>
      <c r="AL24" s="72">
        <f t="shared" si="9"/>
        <v>0</v>
      </c>
      <c r="AM24" s="72">
        <f t="shared" si="10"/>
        <v>0</v>
      </c>
      <c r="AN24" s="72">
        <f t="shared" si="11"/>
        <v>0</v>
      </c>
      <c r="AO24" s="73">
        <f t="shared" si="12"/>
        <v>0</v>
      </c>
      <c r="AP24" s="76"/>
      <c r="AQ24" s="80"/>
      <c r="AR24" s="64"/>
      <c r="AS24" s="105"/>
      <c r="AT24" s="76"/>
      <c r="AU24" s="76"/>
      <c r="AV24" s="76"/>
      <c r="AW24" s="76">
        <v>2212</v>
      </c>
      <c r="AX24" s="88"/>
      <c r="AY24" s="76"/>
      <c r="AZ24" s="83"/>
      <c r="BA24" s="76"/>
      <c r="BB24" s="64"/>
      <c r="BC24" s="75"/>
      <c r="BD24" s="79">
        <v>3539</v>
      </c>
      <c r="BE24" s="148">
        <f t="shared" si="13"/>
        <v>9490.0162500000006</v>
      </c>
      <c r="BF24" s="67">
        <f t="shared" si="14"/>
        <v>111812.56208333334</v>
      </c>
      <c r="BG24" s="222"/>
      <c r="BH24" s="223">
        <v>0.3</v>
      </c>
      <c r="BI24" s="223">
        <v>0.35</v>
      </c>
      <c r="BJ24" s="224">
        <v>0.4</v>
      </c>
      <c r="BK24" s="225">
        <f t="shared" si="15"/>
        <v>1</v>
      </c>
      <c r="BL24" s="225">
        <v>18</v>
      </c>
      <c r="BM24" s="227">
        <f t="shared" si="16"/>
        <v>28470.048750000002</v>
      </c>
      <c r="BN24" s="225">
        <f t="shared" si="17"/>
        <v>0</v>
      </c>
      <c r="BO24" s="225"/>
      <c r="BP24" s="225">
        <f t="shared" si="18"/>
        <v>0</v>
      </c>
      <c r="BQ24" s="225">
        <f t="shared" si="19"/>
        <v>0</v>
      </c>
      <c r="BR24" s="225"/>
      <c r="BS24" s="225">
        <f t="shared" si="20"/>
        <v>0</v>
      </c>
      <c r="BT24" s="225">
        <f t="shared" si="21"/>
        <v>0</v>
      </c>
      <c r="BU24" s="225"/>
      <c r="BV24" s="225">
        <f t="shared" si="22"/>
        <v>0</v>
      </c>
    </row>
    <row r="25" spans="1:74" s="62" customFormat="1" ht="18.75" customHeight="1">
      <c r="A25" s="84"/>
      <c r="B25" s="64" t="s">
        <v>147</v>
      </c>
      <c r="C25" s="65"/>
      <c r="D25" s="87"/>
      <c r="E25" s="66" t="s">
        <v>129</v>
      </c>
      <c r="F25" s="64" t="s">
        <v>31</v>
      </c>
      <c r="G25" s="64" t="s">
        <v>188</v>
      </c>
      <c r="H25" s="83"/>
      <c r="I25" s="173">
        <f t="shared" si="2"/>
        <v>5.5555555555555552E-2</v>
      </c>
      <c r="J25" s="64">
        <v>17697</v>
      </c>
      <c r="K25" s="85"/>
      <c r="L25" s="169">
        <v>3.73</v>
      </c>
      <c r="M25" s="76">
        <f>J25*L25</f>
        <v>66009.81</v>
      </c>
      <c r="N25" s="87">
        <v>18</v>
      </c>
      <c r="O25" s="66"/>
      <c r="P25" s="78">
        <v>1</v>
      </c>
      <c r="Q25" s="79"/>
      <c r="R25" s="80"/>
      <c r="S25" s="76">
        <f t="shared" si="3"/>
        <v>3667.2116666666666</v>
      </c>
      <c r="T25" s="76">
        <f t="shared" si="4"/>
        <v>0</v>
      </c>
      <c r="U25" s="76">
        <f t="shared" si="5"/>
        <v>0</v>
      </c>
      <c r="V25" s="76">
        <f t="shared" si="6"/>
        <v>916.80291666666665</v>
      </c>
      <c r="W25" s="69"/>
      <c r="X25" s="69"/>
      <c r="Y25" s="70"/>
      <c r="Z25" s="69"/>
      <c r="AA25" s="71"/>
      <c r="AB25" s="71"/>
      <c r="AC25" s="218"/>
      <c r="AD25" s="89">
        <f t="shared" si="7"/>
        <v>0</v>
      </c>
      <c r="AE25" s="66"/>
      <c r="AF25" s="86"/>
      <c r="AG25" s="80"/>
      <c r="AH25" s="80"/>
      <c r="AI25" s="80"/>
      <c r="AJ25" s="82"/>
      <c r="AK25" s="73">
        <f t="shared" si="8"/>
        <v>0</v>
      </c>
      <c r="AL25" s="72">
        <f t="shared" si="9"/>
        <v>0</v>
      </c>
      <c r="AM25" s="72">
        <f t="shared" si="10"/>
        <v>0</v>
      </c>
      <c r="AN25" s="72">
        <f t="shared" si="11"/>
        <v>0</v>
      </c>
      <c r="AO25" s="73">
        <f t="shared" si="12"/>
        <v>0</v>
      </c>
      <c r="AP25" s="106"/>
      <c r="AQ25" s="80"/>
      <c r="AR25" s="64"/>
      <c r="AS25" s="105"/>
      <c r="AT25" s="76"/>
      <c r="AU25" s="76"/>
      <c r="AV25" s="76"/>
      <c r="AW25" s="76"/>
      <c r="AX25" s="88"/>
      <c r="AY25" s="76"/>
      <c r="AZ25" s="83"/>
      <c r="BA25" s="76"/>
      <c r="BB25" s="64"/>
      <c r="BC25" s="75"/>
      <c r="BD25" s="79"/>
      <c r="BE25" s="148">
        <f t="shared" si="13"/>
        <v>458.40145833333338</v>
      </c>
      <c r="BF25" s="67">
        <f t="shared" si="14"/>
        <v>5042.4160416666673</v>
      </c>
      <c r="BG25" s="222"/>
      <c r="BH25" s="223">
        <v>0.3</v>
      </c>
      <c r="BI25" s="223">
        <v>0.35</v>
      </c>
      <c r="BJ25" s="224">
        <v>0.4</v>
      </c>
      <c r="BK25" s="226">
        <f t="shared" si="15"/>
        <v>5.5555555555555552E-2</v>
      </c>
      <c r="BL25" s="225">
        <v>1</v>
      </c>
      <c r="BM25" s="227">
        <f t="shared" si="16"/>
        <v>1375.204375</v>
      </c>
      <c r="BN25" s="225">
        <f t="shared" si="17"/>
        <v>0</v>
      </c>
      <c r="BO25" s="225"/>
      <c r="BP25" s="225">
        <f t="shared" si="18"/>
        <v>0</v>
      </c>
      <c r="BQ25" s="225">
        <f t="shared" si="19"/>
        <v>0</v>
      </c>
      <c r="BR25" s="225"/>
      <c r="BS25" s="225">
        <f t="shared" si="20"/>
        <v>0</v>
      </c>
      <c r="BT25" s="225">
        <f t="shared" si="21"/>
        <v>0</v>
      </c>
      <c r="BU25" s="225"/>
      <c r="BV25" s="225">
        <f t="shared" si="22"/>
        <v>0</v>
      </c>
    </row>
    <row r="26" spans="1:74" s="62" customFormat="1" ht="17.25" customHeight="1">
      <c r="A26" s="84">
        <v>4</v>
      </c>
      <c r="B26" s="64" t="s">
        <v>99</v>
      </c>
      <c r="C26" s="65" t="s">
        <v>100</v>
      </c>
      <c r="D26" s="87">
        <v>9</v>
      </c>
      <c r="E26" s="66" t="s">
        <v>129</v>
      </c>
      <c r="F26" s="64" t="s">
        <v>31</v>
      </c>
      <c r="G26" s="64" t="s">
        <v>184</v>
      </c>
      <c r="H26" s="83"/>
      <c r="I26" s="173">
        <f t="shared" si="2"/>
        <v>1.1111111111111112</v>
      </c>
      <c r="J26" s="64">
        <v>17697</v>
      </c>
      <c r="K26" s="85">
        <v>0.5</v>
      </c>
      <c r="L26" s="169">
        <v>3.36</v>
      </c>
      <c r="M26" s="76">
        <f t="shared" ref="M26" si="23">J26*L26</f>
        <v>59461.919999999998</v>
      </c>
      <c r="N26" s="87">
        <v>18</v>
      </c>
      <c r="O26" s="66">
        <v>18</v>
      </c>
      <c r="P26" s="78"/>
      <c r="Q26" s="79">
        <v>15</v>
      </c>
      <c r="R26" s="80">
        <v>5</v>
      </c>
      <c r="S26" s="76">
        <f t="shared" si="3"/>
        <v>0</v>
      </c>
      <c r="T26" s="76">
        <f t="shared" si="4"/>
        <v>49551.6</v>
      </c>
      <c r="U26" s="76">
        <f t="shared" si="5"/>
        <v>16517.2</v>
      </c>
      <c r="V26" s="76">
        <f t="shared" si="6"/>
        <v>16517.2</v>
      </c>
      <c r="W26" s="69">
        <v>0.1</v>
      </c>
      <c r="X26" s="69">
        <v>0.2</v>
      </c>
      <c r="Y26" s="70">
        <v>0.125</v>
      </c>
      <c r="Z26" s="69">
        <v>0.25</v>
      </c>
      <c r="AA26" s="71">
        <v>0.15</v>
      </c>
      <c r="AB26" s="71">
        <v>0.3</v>
      </c>
      <c r="AC26" s="218">
        <v>15</v>
      </c>
      <c r="AD26" s="89">
        <f t="shared" si="7"/>
        <v>5899</v>
      </c>
      <c r="AE26" s="66"/>
      <c r="AF26" s="86"/>
      <c r="AG26" s="80">
        <v>15</v>
      </c>
      <c r="AH26" s="80"/>
      <c r="AI26" s="80">
        <v>5</v>
      </c>
      <c r="AJ26" s="89"/>
      <c r="AK26" s="73">
        <f t="shared" si="8"/>
        <v>0</v>
      </c>
      <c r="AL26" s="72">
        <f t="shared" si="9"/>
        <v>0</v>
      </c>
      <c r="AM26" s="72">
        <f t="shared" si="10"/>
        <v>1474.75</v>
      </c>
      <c r="AN26" s="72">
        <f t="shared" si="11"/>
        <v>0</v>
      </c>
      <c r="AO26" s="73">
        <f t="shared" si="12"/>
        <v>491.58333333333331</v>
      </c>
      <c r="AP26" s="72">
        <f>J26*X26/N26*AJ26</f>
        <v>0</v>
      </c>
      <c r="AQ26" s="80"/>
      <c r="AR26" s="76"/>
      <c r="AS26" s="76"/>
      <c r="AT26" s="76"/>
      <c r="AU26" s="76"/>
      <c r="AV26" s="76"/>
      <c r="AW26" s="76"/>
      <c r="AX26" s="83"/>
      <c r="AY26" s="76"/>
      <c r="AZ26" s="83"/>
      <c r="BA26" s="64"/>
      <c r="BB26" s="64"/>
      <c r="BC26" s="75"/>
      <c r="BD26" s="79">
        <v>3539</v>
      </c>
      <c r="BE26" s="148">
        <f t="shared" si="13"/>
        <v>8258.6</v>
      </c>
      <c r="BF26" s="67">
        <f t="shared" si="14"/>
        <v>102248.93333333333</v>
      </c>
      <c r="BG26" s="222"/>
      <c r="BH26" s="223">
        <v>0.3</v>
      </c>
      <c r="BI26" s="223">
        <v>0.35</v>
      </c>
      <c r="BJ26" s="224">
        <v>0.4</v>
      </c>
      <c r="BK26" s="225">
        <f t="shared" si="15"/>
        <v>1</v>
      </c>
      <c r="BL26" s="225">
        <v>18</v>
      </c>
      <c r="BM26" s="227">
        <f t="shared" si="16"/>
        <v>22298.22</v>
      </c>
      <c r="BN26" s="225">
        <f t="shared" si="17"/>
        <v>0</v>
      </c>
      <c r="BO26" s="225"/>
      <c r="BP26" s="225">
        <f t="shared" si="18"/>
        <v>0</v>
      </c>
      <c r="BQ26" s="225">
        <f t="shared" si="19"/>
        <v>0</v>
      </c>
      <c r="BR26" s="225"/>
      <c r="BS26" s="225">
        <f t="shared" si="20"/>
        <v>0</v>
      </c>
      <c r="BT26" s="225">
        <f t="shared" si="21"/>
        <v>0</v>
      </c>
      <c r="BU26" s="225"/>
      <c r="BV26" s="225">
        <f t="shared" si="22"/>
        <v>0</v>
      </c>
    </row>
    <row r="27" spans="1:74" s="62" customFormat="1" ht="20.25" customHeight="1">
      <c r="A27" s="64">
        <v>5</v>
      </c>
      <c r="B27" s="64" t="s">
        <v>101</v>
      </c>
      <c r="C27" s="65" t="s">
        <v>102</v>
      </c>
      <c r="D27" s="87">
        <v>9</v>
      </c>
      <c r="E27" s="66" t="s">
        <v>134</v>
      </c>
      <c r="F27" s="64" t="s">
        <v>41</v>
      </c>
      <c r="G27" s="64" t="s">
        <v>173</v>
      </c>
      <c r="H27" s="83" t="s">
        <v>98</v>
      </c>
      <c r="I27" s="173">
        <f t="shared" si="2"/>
        <v>0.55555555555555558</v>
      </c>
      <c r="J27" s="64">
        <v>17697</v>
      </c>
      <c r="K27" s="85">
        <v>0.5</v>
      </c>
      <c r="L27" s="169">
        <v>5.2</v>
      </c>
      <c r="M27" s="76">
        <f>J27*L27</f>
        <v>92024.400000000009</v>
      </c>
      <c r="N27" s="87">
        <v>18</v>
      </c>
      <c r="O27" s="66">
        <v>18</v>
      </c>
      <c r="P27" s="78"/>
      <c r="Q27" s="79">
        <v>5</v>
      </c>
      <c r="R27" s="80">
        <v>5</v>
      </c>
      <c r="S27" s="76">
        <f t="shared" si="3"/>
        <v>0</v>
      </c>
      <c r="T27" s="76">
        <f t="shared" si="4"/>
        <v>25562.333333333336</v>
      </c>
      <c r="U27" s="76">
        <f t="shared" si="5"/>
        <v>25562.333333333336</v>
      </c>
      <c r="V27" s="76">
        <f t="shared" si="6"/>
        <v>12781.166666666668</v>
      </c>
      <c r="W27" s="69">
        <v>0.1</v>
      </c>
      <c r="X27" s="69">
        <v>0.2</v>
      </c>
      <c r="Y27" s="70">
        <v>0.125</v>
      </c>
      <c r="Z27" s="69">
        <v>0.25</v>
      </c>
      <c r="AA27" s="71">
        <v>0.15</v>
      </c>
      <c r="AB27" s="71">
        <v>0.3</v>
      </c>
      <c r="AC27" s="218">
        <v>5</v>
      </c>
      <c r="AD27" s="89">
        <f t="shared" si="7"/>
        <v>1966.3333333333333</v>
      </c>
      <c r="AE27" s="66"/>
      <c r="AF27" s="86"/>
      <c r="AG27" s="80">
        <v>5</v>
      </c>
      <c r="AI27" s="80">
        <v>5</v>
      </c>
      <c r="AJ27" s="89"/>
      <c r="AK27" s="73">
        <f t="shared" si="8"/>
        <v>0</v>
      </c>
      <c r="AL27" s="72">
        <f t="shared" si="9"/>
        <v>0</v>
      </c>
      <c r="AM27" s="72">
        <f t="shared" si="10"/>
        <v>491.58333333333331</v>
      </c>
      <c r="AN27" s="72">
        <f>J27*20%/N27*AG27</f>
        <v>983.16666666666663</v>
      </c>
      <c r="AO27" s="73">
        <f t="shared" si="12"/>
        <v>491.58333333333331</v>
      </c>
      <c r="AP27" s="72">
        <f>J27*X27/N27*AJ27</f>
        <v>0</v>
      </c>
      <c r="AQ27" s="79"/>
      <c r="AR27" s="76"/>
      <c r="AS27" s="79"/>
      <c r="AT27" s="76"/>
      <c r="AU27" s="76"/>
      <c r="AV27" s="76"/>
      <c r="AW27" s="76"/>
      <c r="AX27" s="83"/>
      <c r="AY27" s="76"/>
      <c r="AZ27" s="83"/>
      <c r="BA27" s="64"/>
      <c r="BB27" s="64"/>
      <c r="BC27" s="90"/>
      <c r="BD27" s="79"/>
      <c r="BE27" s="148">
        <f t="shared" si="13"/>
        <v>6390.5833333333348</v>
      </c>
      <c r="BF27" s="67">
        <f t="shared" si="14"/>
        <v>74229.083333333328</v>
      </c>
      <c r="BG27" s="222"/>
      <c r="BH27" s="223">
        <v>0.3</v>
      </c>
      <c r="BI27" s="223">
        <v>0.35</v>
      </c>
      <c r="BJ27" s="224">
        <v>0.4</v>
      </c>
      <c r="BK27" s="226">
        <f t="shared" si="15"/>
        <v>0.27777777777777779</v>
      </c>
      <c r="BL27" s="225">
        <v>5</v>
      </c>
      <c r="BM27" s="227">
        <f t="shared" si="16"/>
        <v>9585.875</v>
      </c>
      <c r="BN27" s="225">
        <f t="shared" si="17"/>
        <v>0</v>
      </c>
      <c r="BO27" s="225"/>
      <c r="BP27" s="225">
        <f t="shared" si="18"/>
        <v>0</v>
      </c>
      <c r="BQ27" s="225">
        <f t="shared" si="19"/>
        <v>0</v>
      </c>
      <c r="BR27" s="225"/>
      <c r="BS27" s="225">
        <f t="shared" si="20"/>
        <v>0</v>
      </c>
      <c r="BT27" s="225">
        <f t="shared" si="21"/>
        <v>0</v>
      </c>
      <c r="BU27" s="225"/>
      <c r="BV27" s="225">
        <f t="shared" si="22"/>
        <v>0</v>
      </c>
    </row>
    <row r="28" spans="1:74" s="62" customFormat="1" ht="18.75" customHeight="1">
      <c r="A28" s="64">
        <v>6</v>
      </c>
      <c r="B28" s="64" t="s">
        <v>119</v>
      </c>
      <c r="C28" s="65"/>
      <c r="D28" s="77">
        <v>11</v>
      </c>
      <c r="E28" s="77" t="s">
        <v>129</v>
      </c>
      <c r="F28" s="64" t="s">
        <v>31</v>
      </c>
      <c r="G28" s="64" t="s">
        <v>154</v>
      </c>
      <c r="H28" s="94"/>
      <c r="I28" s="173">
        <f t="shared" si="2"/>
        <v>0.3888888888888889</v>
      </c>
      <c r="J28" s="64">
        <v>17697</v>
      </c>
      <c r="K28" s="85"/>
      <c r="L28" s="169">
        <v>3.45</v>
      </c>
      <c r="M28" s="76">
        <f t="shared" ref="M28:M33" si="24">J28*L28</f>
        <v>61054.65</v>
      </c>
      <c r="N28" s="66">
        <v>18</v>
      </c>
      <c r="O28" s="66">
        <v>18</v>
      </c>
      <c r="P28" s="78">
        <v>7</v>
      </c>
      <c r="Q28" s="79"/>
      <c r="R28" s="80"/>
      <c r="S28" s="76">
        <f t="shared" si="3"/>
        <v>23743.475000000002</v>
      </c>
      <c r="T28" s="76">
        <f t="shared" si="4"/>
        <v>0</v>
      </c>
      <c r="U28" s="76">
        <f t="shared" si="5"/>
        <v>0</v>
      </c>
      <c r="V28" s="76">
        <f t="shared" si="6"/>
        <v>5935.8687500000005</v>
      </c>
      <c r="W28" s="69">
        <v>0.1</v>
      </c>
      <c r="X28" s="69">
        <v>0.2</v>
      </c>
      <c r="Y28" s="70">
        <v>0.125</v>
      </c>
      <c r="Z28" s="69">
        <v>0.25</v>
      </c>
      <c r="AA28" s="71">
        <v>0.15</v>
      </c>
      <c r="AB28" s="71">
        <v>0.3</v>
      </c>
      <c r="AC28" s="218"/>
      <c r="AD28" s="89">
        <f t="shared" si="7"/>
        <v>0</v>
      </c>
      <c r="AE28" s="64">
        <v>7</v>
      </c>
      <c r="AF28" s="81"/>
      <c r="AG28" s="80"/>
      <c r="AH28" s="80"/>
      <c r="AI28" s="80"/>
      <c r="AJ28" s="89"/>
      <c r="AK28" s="73">
        <f t="shared" si="8"/>
        <v>688.2166666666667</v>
      </c>
      <c r="AL28" s="72">
        <f t="shared" si="9"/>
        <v>0</v>
      </c>
      <c r="AM28" s="72">
        <f t="shared" si="10"/>
        <v>0</v>
      </c>
      <c r="AN28" s="72">
        <f t="shared" si="11"/>
        <v>0</v>
      </c>
      <c r="AO28" s="73">
        <f t="shared" si="12"/>
        <v>0</v>
      </c>
      <c r="AP28" s="72">
        <f t="shared" ref="AP28" si="25">J28*X28/N28*AJ28</f>
        <v>0</v>
      </c>
      <c r="AQ28" s="76">
        <v>0</v>
      </c>
      <c r="AR28" s="72">
        <v>0</v>
      </c>
      <c r="AS28" s="76">
        <v>0</v>
      </c>
      <c r="AT28" s="74"/>
      <c r="AU28" s="76"/>
      <c r="AV28" s="74"/>
      <c r="AW28" s="76"/>
      <c r="AX28" s="88"/>
      <c r="AY28" s="76"/>
      <c r="AZ28" s="64"/>
      <c r="BA28" s="83"/>
      <c r="BB28" s="64"/>
      <c r="BC28" s="76"/>
      <c r="BD28" s="80"/>
      <c r="BE28" s="148">
        <f t="shared" si="13"/>
        <v>2967.9343750000007</v>
      </c>
      <c r="BF28" s="67">
        <f t="shared" si="14"/>
        <v>33335.494791666672</v>
      </c>
      <c r="BG28" s="222"/>
      <c r="BH28" s="223">
        <v>0.3</v>
      </c>
      <c r="BI28" s="223">
        <v>0.35</v>
      </c>
      <c r="BJ28" s="224">
        <v>0.4</v>
      </c>
      <c r="BK28" s="226">
        <f t="shared" si="15"/>
        <v>0.38888888888888884</v>
      </c>
      <c r="BL28" s="225">
        <v>7</v>
      </c>
      <c r="BM28" s="227">
        <f t="shared" si="16"/>
        <v>8903.8031250000004</v>
      </c>
      <c r="BN28" s="225">
        <f t="shared" si="17"/>
        <v>0</v>
      </c>
      <c r="BO28" s="225"/>
      <c r="BP28" s="225">
        <f t="shared" si="18"/>
        <v>0</v>
      </c>
      <c r="BQ28" s="225">
        <f t="shared" si="19"/>
        <v>0</v>
      </c>
      <c r="BR28" s="225"/>
      <c r="BS28" s="225">
        <f t="shared" si="20"/>
        <v>0</v>
      </c>
      <c r="BT28" s="225">
        <f t="shared" si="21"/>
        <v>0</v>
      </c>
      <c r="BU28" s="225"/>
      <c r="BV28" s="225">
        <f t="shared" si="22"/>
        <v>0</v>
      </c>
    </row>
    <row r="29" spans="1:74" s="62" customFormat="1" ht="20.25" customHeight="1">
      <c r="A29" s="84">
        <v>7</v>
      </c>
      <c r="B29" s="64" t="s">
        <v>104</v>
      </c>
      <c r="C29" s="65" t="s">
        <v>105</v>
      </c>
      <c r="D29" s="92">
        <v>9</v>
      </c>
      <c r="E29" s="66" t="s">
        <v>130</v>
      </c>
      <c r="F29" s="64" t="s">
        <v>41</v>
      </c>
      <c r="G29" s="64" t="s">
        <v>189</v>
      </c>
      <c r="H29" s="191" t="s">
        <v>197</v>
      </c>
      <c r="I29" s="173">
        <f t="shared" si="2"/>
        <v>1</v>
      </c>
      <c r="J29" s="64">
        <v>17697</v>
      </c>
      <c r="K29" s="85">
        <v>0.3</v>
      </c>
      <c r="L29" s="169">
        <v>4.8099999999999996</v>
      </c>
      <c r="M29" s="76">
        <f t="shared" si="24"/>
        <v>85122.569999999992</v>
      </c>
      <c r="N29" s="66">
        <v>18</v>
      </c>
      <c r="O29" s="66">
        <v>18</v>
      </c>
      <c r="P29" s="78"/>
      <c r="Q29" s="79">
        <v>15</v>
      </c>
      <c r="R29" s="80">
        <v>3</v>
      </c>
      <c r="S29" s="76">
        <f t="shared" si="3"/>
        <v>0</v>
      </c>
      <c r="T29" s="76">
        <f t="shared" si="4"/>
        <v>70935.474999999991</v>
      </c>
      <c r="U29" s="76">
        <f t="shared" si="5"/>
        <v>14187.094999999998</v>
      </c>
      <c r="V29" s="76">
        <f t="shared" si="6"/>
        <v>21280.642499999998</v>
      </c>
      <c r="W29" s="69">
        <v>0.1</v>
      </c>
      <c r="X29" s="69">
        <v>0.2</v>
      </c>
      <c r="Y29" s="70">
        <v>0.125</v>
      </c>
      <c r="Z29" s="69">
        <v>0.25</v>
      </c>
      <c r="AA29" s="71">
        <v>0.15</v>
      </c>
      <c r="AB29" s="71">
        <v>0.3</v>
      </c>
      <c r="AC29" s="218">
        <v>15</v>
      </c>
      <c r="AD29" s="89">
        <f t="shared" si="7"/>
        <v>5899</v>
      </c>
      <c r="AE29" s="66"/>
      <c r="AF29" s="86"/>
      <c r="AG29" s="93"/>
      <c r="AH29" s="80"/>
      <c r="AI29" s="80"/>
      <c r="AJ29" s="76"/>
      <c r="AK29" s="73">
        <f t="shared" si="8"/>
        <v>0</v>
      </c>
      <c r="AL29" s="72">
        <f t="shared" si="9"/>
        <v>0</v>
      </c>
      <c r="AM29" s="72">
        <f t="shared" si="10"/>
        <v>0</v>
      </c>
      <c r="AN29" s="72">
        <f t="shared" si="11"/>
        <v>0</v>
      </c>
      <c r="AO29" s="73">
        <f t="shared" si="12"/>
        <v>0</v>
      </c>
      <c r="AP29" s="72">
        <f>J29*X29/N29*AJ29</f>
        <v>0</v>
      </c>
      <c r="AQ29" s="79"/>
      <c r="AR29" s="72">
        <f>J29*Z29/O29*AQ29</f>
        <v>0</v>
      </c>
      <c r="AS29" s="79"/>
      <c r="AT29" s="74">
        <f>J29*Z29/N29*AS29</f>
        <v>0</v>
      </c>
      <c r="AU29" s="76"/>
      <c r="AV29" s="76"/>
      <c r="AW29" s="76"/>
      <c r="AX29" s="83"/>
      <c r="AY29" s="76">
        <v>2655</v>
      </c>
      <c r="AZ29" s="83"/>
      <c r="BA29" s="64"/>
      <c r="BB29" s="64"/>
      <c r="BC29" s="79"/>
      <c r="BD29" s="79"/>
      <c r="BE29" s="148">
        <f t="shared" si="13"/>
        <v>10640.321250000001</v>
      </c>
      <c r="BF29" s="67">
        <f t="shared" si="14"/>
        <v>125597.53375</v>
      </c>
      <c r="BG29" s="222"/>
      <c r="BH29" s="223">
        <v>0.3</v>
      </c>
      <c r="BI29" s="223">
        <v>0.35</v>
      </c>
      <c r="BJ29" s="224">
        <v>0.4</v>
      </c>
      <c r="BK29" s="226">
        <f t="shared" si="15"/>
        <v>1</v>
      </c>
      <c r="BL29" s="225">
        <v>18</v>
      </c>
      <c r="BM29" s="227">
        <f t="shared" si="16"/>
        <v>31920.963749999995</v>
      </c>
      <c r="BN29" s="225">
        <f t="shared" si="17"/>
        <v>1</v>
      </c>
      <c r="BO29" s="225">
        <v>18</v>
      </c>
      <c r="BP29" s="227">
        <f t="shared" si="18"/>
        <v>25536.771000000001</v>
      </c>
      <c r="BQ29" s="225">
        <f t="shared" si="19"/>
        <v>0</v>
      </c>
      <c r="BR29" s="225"/>
      <c r="BS29" s="225">
        <f t="shared" si="20"/>
        <v>0</v>
      </c>
      <c r="BT29" s="225">
        <f t="shared" si="21"/>
        <v>0</v>
      </c>
      <c r="BU29" s="225"/>
      <c r="BV29" s="225">
        <f t="shared" si="22"/>
        <v>0</v>
      </c>
    </row>
    <row r="30" spans="1:74" s="62" customFormat="1" ht="20.25" customHeight="1">
      <c r="A30" s="84">
        <v>8</v>
      </c>
      <c r="B30" s="64" t="s">
        <v>198</v>
      </c>
      <c r="C30" s="65"/>
      <c r="D30" s="92"/>
      <c r="E30" s="108" t="s">
        <v>135</v>
      </c>
      <c r="F30" s="64" t="s">
        <v>41</v>
      </c>
      <c r="G30" s="64" t="s">
        <v>190</v>
      </c>
      <c r="H30" s="64"/>
      <c r="I30" s="173">
        <f t="shared" si="2"/>
        <v>0.1111111111111111</v>
      </c>
      <c r="J30" s="64">
        <v>17697</v>
      </c>
      <c r="K30" s="85"/>
      <c r="L30" s="169">
        <v>4.59</v>
      </c>
      <c r="M30" s="76">
        <f t="shared" si="24"/>
        <v>81229.23</v>
      </c>
      <c r="N30" s="66">
        <v>18</v>
      </c>
      <c r="O30" s="66"/>
      <c r="P30" s="78"/>
      <c r="Q30" s="79">
        <v>2</v>
      </c>
      <c r="R30" s="80"/>
      <c r="S30" s="76">
        <f t="shared" si="3"/>
        <v>0</v>
      </c>
      <c r="T30" s="76">
        <f t="shared" si="4"/>
        <v>9025.4699999999993</v>
      </c>
      <c r="U30" s="76">
        <f t="shared" si="5"/>
        <v>0</v>
      </c>
      <c r="V30" s="76">
        <f t="shared" si="6"/>
        <v>2256.3674999999998</v>
      </c>
      <c r="W30" s="69"/>
      <c r="X30" s="69"/>
      <c r="Y30" s="70"/>
      <c r="Z30" s="69"/>
      <c r="AA30" s="71"/>
      <c r="AB30" s="71"/>
      <c r="AC30" s="218">
        <v>2</v>
      </c>
      <c r="AD30" s="89">
        <f t="shared" si="7"/>
        <v>786.5333333333333</v>
      </c>
      <c r="AE30" s="66"/>
      <c r="AF30" s="86"/>
      <c r="AG30" s="79">
        <v>2</v>
      </c>
      <c r="AH30" s="80"/>
      <c r="AI30" s="80"/>
      <c r="AJ30" s="76"/>
      <c r="AK30" s="73">
        <f t="shared" si="8"/>
        <v>0</v>
      </c>
      <c r="AL30" s="72">
        <f t="shared" si="9"/>
        <v>0</v>
      </c>
      <c r="AM30" s="72">
        <f t="shared" si="10"/>
        <v>196.63333333333333</v>
      </c>
      <c r="AN30" s="72">
        <f t="shared" si="11"/>
        <v>0</v>
      </c>
      <c r="AO30" s="73">
        <f t="shared" si="12"/>
        <v>0</v>
      </c>
      <c r="AP30" s="72">
        <f>J30*X30/N30*AJ30</f>
        <v>0</v>
      </c>
      <c r="AQ30" s="79"/>
      <c r="AR30" s="72"/>
      <c r="AS30" s="79"/>
      <c r="AT30" s="74"/>
      <c r="AU30" s="76"/>
      <c r="AV30" s="76"/>
      <c r="AW30" s="76"/>
      <c r="AX30" s="83"/>
      <c r="AY30" s="76"/>
      <c r="AZ30" s="83"/>
      <c r="BA30" s="64"/>
      <c r="BB30" s="64"/>
      <c r="BC30" s="79"/>
      <c r="BD30" s="79"/>
      <c r="BE30" s="148">
        <f t="shared" si="13"/>
        <v>1128.1837499999999</v>
      </c>
      <c r="BF30" s="67">
        <f t="shared" si="14"/>
        <v>13393.187916666666</v>
      </c>
      <c r="BG30" s="222"/>
      <c r="BH30" s="223">
        <v>0.3</v>
      </c>
      <c r="BI30" s="223">
        <v>0.35</v>
      </c>
      <c r="BJ30" s="224">
        <v>0.4</v>
      </c>
      <c r="BK30" s="226">
        <f t="shared" si="15"/>
        <v>0.1111111111111111</v>
      </c>
      <c r="BL30" s="225">
        <v>2</v>
      </c>
      <c r="BM30" s="227">
        <f t="shared" si="16"/>
        <v>3384.5512499999995</v>
      </c>
      <c r="BN30" s="225">
        <f t="shared" si="17"/>
        <v>0</v>
      </c>
      <c r="BO30" s="225"/>
      <c r="BP30" s="225">
        <f t="shared" si="18"/>
        <v>0</v>
      </c>
      <c r="BQ30" s="225">
        <f t="shared" si="19"/>
        <v>0</v>
      </c>
      <c r="BR30" s="225"/>
      <c r="BS30" s="225">
        <f t="shared" si="20"/>
        <v>0</v>
      </c>
      <c r="BT30" s="225">
        <f t="shared" si="21"/>
        <v>0</v>
      </c>
      <c r="BU30" s="225"/>
      <c r="BV30" s="225">
        <f t="shared" si="22"/>
        <v>0</v>
      </c>
    </row>
    <row r="31" spans="1:74" s="62" customFormat="1" ht="19.5" customHeight="1">
      <c r="A31" s="84"/>
      <c r="B31" s="64" t="s">
        <v>149</v>
      </c>
      <c r="C31" s="65" t="s">
        <v>106</v>
      </c>
      <c r="D31" s="107">
        <v>9</v>
      </c>
      <c r="E31" s="108" t="s">
        <v>130</v>
      </c>
      <c r="F31" s="64" t="s">
        <v>41</v>
      </c>
      <c r="G31" s="64" t="s">
        <v>190</v>
      </c>
      <c r="H31" s="190" t="s">
        <v>197</v>
      </c>
      <c r="I31" s="173">
        <f t="shared" si="2"/>
        <v>0.72222222222222221</v>
      </c>
      <c r="J31" s="64">
        <v>17697</v>
      </c>
      <c r="K31" s="85">
        <v>0.3</v>
      </c>
      <c r="L31" s="169">
        <v>4.99</v>
      </c>
      <c r="M31" s="76">
        <f t="shared" si="24"/>
        <v>88308.03</v>
      </c>
      <c r="N31" s="66">
        <v>18</v>
      </c>
      <c r="O31" s="66">
        <v>18</v>
      </c>
      <c r="P31" s="78"/>
      <c r="Q31" s="79">
        <v>6</v>
      </c>
      <c r="R31" s="80">
        <v>7</v>
      </c>
      <c r="S31" s="76">
        <f t="shared" si="3"/>
        <v>0</v>
      </c>
      <c r="T31" s="76">
        <f t="shared" si="4"/>
        <v>29436.010000000002</v>
      </c>
      <c r="U31" s="76">
        <f t="shared" si="5"/>
        <v>34342.011666666673</v>
      </c>
      <c r="V31" s="76">
        <f t="shared" si="6"/>
        <v>15944.505416666669</v>
      </c>
      <c r="W31" s="69">
        <v>0.1</v>
      </c>
      <c r="X31" s="69">
        <v>0.2</v>
      </c>
      <c r="Y31" s="70">
        <v>0.125</v>
      </c>
      <c r="Z31" s="69">
        <v>0.25</v>
      </c>
      <c r="AA31" s="71">
        <v>0.15</v>
      </c>
      <c r="AB31" s="71">
        <v>0.3</v>
      </c>
      <c r="AC31" s="218">
        <v>5</v>
      </c>
      <c r="AD31" s="89">
        <f t="shared" si="7"/>
        <v>1966.3333333333333</v>
      </c>
      <c r="AE31" s="66"/>
      <c r="AF31" s="86"/>
      <c r="AG31" s="80">
        <v>6</v>
      </c>
      <c r="AH31" s="80"/>
      <c r="AI31" s="80">
        <v>6</v>
      </c>
      <c r="AJ31" s="89"/>
      <c r="AK31" s="73">
        <f t="shared" si="8"/>
        <v>0</v>
      </c>
      <c r="AL31" s="72">
        <f t="shared" si="9"/>
        <v>0</v>
      </c>
      <c r="AM31" s="72">
        <f t="shared" si="10"/>
        <v>589.9</v>
      </c>
      <c r="AN31" s="72">
        <f t="shared" si="11"/>
        <v>0</v>
      </c>
      <c r="AO31" s="73">
        <f t="shared" si="12"/>
        <v>589.9</v>
      </c>
      <c r="AP31" s="72">
        <f>J31*X31/N31*AJ31</f>
        <v>0</v>
      </c>
      <c r="AQ31" s="80"/>
      <c r="AR31" s="76"/>
      <c r="AS31" s="79"/>
      <c r="AT31" s="76"/>
      <c r="AU31" s="76"/>
      <c r="AV31" s="74">
        <f t="shared" ref="AV31:AV38" si="26">J31*Z31/N31*AU31</f>
        <v>0</v>
      </c>
      <c r="AW31" s="64"/>
      <c r="AX31" s="83"/>
      <c r="AY31" s="76">
        <v>2655</v>
      </c>
      <c r="AZ31" s="83"/>
      <c r="BA31" s="64"/>
      <c r="BB31" s="64"/>
      <c r="BC31" s="90"/>
      <c r="BD31" s="79">
        <v>3539</v>
      </c>
      <c r="BE31" s="148">
        <f t="shared" si="13"/>
        <v>7972.2527083333352</v>
      </c>
      <c r="BF31" s="67">
        <f t="shared" si="14"/>
        <v>97034.913125000006</v>
      </c>
      <c r="BG31" s="222"/>
      <c r="BH31" s="223">
        <v>0.3</v>
      </c>
      <c r="BI31" s="223">
        <v>0.35</v>
      </c>
      <c r="BJ31" s="224">
        <v>0.4</v>
      </c>
      <c r="BK31" s="226">
        <f t="shared" si="15"/>
        <v>0.55555555555555558</v>
      </c>
      <c r="BL31" s="225">
        <v>10</v>
      </c>
      <c r="BM31" s="227">
        <f t="shared" si="16"/>
        <v>18397.506250000002</v>
      </c>
      <c r="BN31" s="225">
        <f t="shared" si="17"/>
        <v>0</v>
      </c>
      <c r="BO31" s="225"/>
      <c r="BP31" s="225">
        <f t="shared" si="18"/>
        <v>0</v>
      </c>
      <c r="BQ31" s="226">
        <f t="shared" si="19"/>
        <v>0.72222222222222221</v>
      </c>
      <c r="BR31" s="225">
        <v>13</v>
      </c>
      <c r="BS31" s="225">
        <f t="shared" si="20"/>
        <v>22322.307583333331</v>
      </c>
      <c r="BT31" s="225">
        <f t="shared" si="21"/>
        <v>0</v>
      </c>
      <c r="BU31" s="225"/>
      <c r="BV31" s="225">
        <f t="shared" si="22"/>
        <v>0</v>
      </c>
    </row>
    <row r="32" spans="1:74" s="62" customFormat="1" ht="21" customHeight="1">
      <c r="A32" s="64">
        <v>9</v>
      </c>
      <c r="B32" s="64" t="s">
        <v>158</v>
      </c>
      <c r="C32" s="65" t="s">
        <v>107</v>
      </c>
      <c r="D32" s="87">
        <v>9</v>
      </c>
      <c r="E32" s="66" t="s">
        <v>130</v>
      </c>
      <c r="F32" s="64" t="s">
        <v>41</v>
      </c>
      <c r="G32" s="64" t="s">
        <v>181</v>
      </c>
      <c r="H32" s="192" t="s">
        <v>197</v>
      </c>
      <c r="I32" s="173">
        <f t="shared" si="2"/>
        <v>0.66666666666666663</v>
      </c>
      <c r="J32" s="64">
        <v>17697</v>
      </c>
      <c r="K32" s="85">
        <v>0.3</v>
      </c>
      <c r="L32" s="169">
        <v>5.16</v>
      </c>
      <c r="M32" s="76">
        <f t="shared" si="24"/>
        <v>91316.52</v>
      </c>
      <c r="N32" s="77">
        <v>18</v>
      </c>
      <c r="O32" s="66">
        <v>18</v>
      </c>
      <c r="P32" s="78"/>
      <c r="Q32" s="79">
        <v>7</v>
      </c>
      <c r="R32" s="80">
        <v>5</v>
      </c>
      <c r="S32" s="76">
        <f t="shared" si="3"/>
        <v>0</v>
      </c>
      <c r="T32" s="76">
        <f t="shared" si="4"/>
        <v>35511.980000000003</v>
      </c>
      <c r="U32" s="76">
        <f t="shared" si="5"/>
        <v>25365.7</v>
      </c>
      <c r="V32" s="76">
        <f t="shared" si="6"/>
        <v>15219.420000000002</v>
      </c>
      <c r="W32" s="69">
        <v>0.1</v>
      </c>
      <c r="X32" s="69">
        <v>0.2</v>
      </c>
      <c r="Y32" s="70">
        <v>0.125</v>
      </c>
      <c r="Z32" s="69">
        <v>0.25</v>
      </c>
      <c r="AA32" s="71">
        <v>0.15</v>
      </c>
      <c r="AB32" s="71">
        <v>0.3</v>
      </c>
      <c r="AC32" s="218">
        <v>4</v>
      </c>
      <c r="AD32" s="89">
        <f t="shared" si="7"/>
        <v>1573.0666666666666</v>
      </c>
      <c r="AE32" s="66"/>
      <c r="AF32" s="86"/>
      <c r="AG32" s="80"/>
      <c r="AH32" s="80"/>
      <c r="AI32" s="80"/>
      <c r="AJ32" s="89"/>
      <c r="AK32" s="73">
        <f t="shared" si="8"/>
        <v>0</v>
      </c>
      <c r="AL32" s="72">
        <f t="shared" si="9"/>
        <v>0</v>
      </c>
      <c r="AM32" s="72">
        <f t="shared" si="10"/>
        <v>0</v>
      </c>
      <c r="AN32" s="72">
        <f t="shared" si="11"/>
        <v>0</v>
      </c>
      <c r="AO32" s="73">
        <f t="shared" si="12"/>
        <v>0</v>
      </c>
      <c r="AP32" s="64"/>
      <c r="AQ32" s="80"/>
      <c r="AR32" s="76"/>
      <c r="AS32" s="79"/>
      <c r="AT32" s="76"/>
      <c r="AU32" s="76"/>
      <c r="AV32" s="74">
        <f t="shared" si="26"/>
        <v>0</v>
      </c>
      <c r="AW32" s="64"/>
      <c r="AX32" s="83"/>
      <c r="AY32" s="76"/>
      <c r="AZ32" s="83"/>
      <c r="BA32" s="64"/>
      <c r="BB32" s="64"/>
      <c r="BC32" s="157">
        <v>1770</v>
      </c>
      <c r="BD32" s="79"/>
      <c r="BE32" s="148">
        <f t="shared" si="13"/>
        <v>7609.7100000000009</v>
      </c>
      <c r="BF32" s="67">
        <f t="shared" si="14"/>
        <v>87049.876666666678</v>
      </c>
      <c r="BG32" s="222"/>
      <c r="BH32" s="223">
        <v>0.3</v>
      </c>
      <c r="BI32" s="223">
        <v>0.35</v>
      </c>
      <c r="BJ32" s="224">
        <v>0.4</v>
      </c>
      <c r="BK32" s="225">
        <f t="shared" si="15"/>
        <v>0.5</v>
      </c>
      <c r="BL32" s="225">
        <v>9</v>
      </c>
      <c r="BM32" s="227">
        <f t="shared" si="16"/>
        <v>17121.8475</v>
      </c>
      <c r="BN32" s="226">
        <f t="shared" si="17"/>
        <v>0.55555555555555558</v>
      </c>
      <c r="BO32" s="225">
        <v>10</v>
      </c>
      <c r="BP32" s="227">
        <f t="shared" si="18"/>
        <v>15219.42</v>
      </c>
      <c r="BQ32" s="225">
        <f t="shared" si="19"/>
        <v>0</v>
      </c>
      <c r="BR32" s="225"/>
      <c r="BS32" s="225">
        <f t="shared" si="20"/>
        <v>0</v>
      </c>
      <c r="BT32" s="225">
        <f t="shared" si="21"/>
        <v>0</v>
      </c>
      <c r="BU32" s="225"/>
      <c r="BV32" s="225">
        <f t="shared" si="22"/>
        <v>0</v>
      </c>
    </row>
    <row r="33" spans="1:74" s="62" customFormat="1" ht="20.25" customHeight="1">
      <c r="A33" s="84">
        <v>10</v>
      </c>
      <c r="B33" s="64" t="s">
        <v>108</v>
      </c>
      <c r="C33" s="65" t="s">
        <v>109</v>
      </c>
      <c r="D33" s="77">
        <v>9</v>
      </c>
      <c r="E33" s="77" t="s">
        <v>134</v>
      </c>
      <c r="F33" s="64" t="s">
        <v>41</v>
      </c>
      <c r="G33" s="64" t="s">
        <v>191</v>
      </c>
      <c r="H33" s="64" t="s">
        <v>98</v>
      </c>
      <c r="I33" s="173">
        <f t="shared" si="2"/>
        <v>1.1666666666666667</v>
      </c>
      <c r="J33" s="64">
        <v>17697</v>
      </c>
      <c r="K33" s="85">
        <v>0.5</v>
      </c>
      <c r="L33" s="169">
        <v>5.2</v>
      </c>
      <c r="M33" s="76">
        <f t="shared" si="24"/>
        <v>92024.400000000009</v>
      </c>
      <c r="N33" s="66">
        <v>18</v>
      </c>
      <c r="O33" s="66">
        <v>18</v>
      </c>
      <c r="P33" s="78"/>
      <c r="Q33" s="79">
        <v>15</v>
      </c>
      <c r="R33" s="80">
        <v>6</v>
      </c>
      <c r="S33" s="76">
        <f t="shared" si="3"/>
        <v>0</v>
      </c>
      <c r="T33" s="76">
        <f t="shared" si="4"/>
        <v>76687</v>
      </c>
      <c r="U33" s="76">
        <f t="shared" si="5"/>
        <v>30674.800000000003</v>
      </c>
      <c r="V33" s="76">
        <f t="shared" si="6"/>
        <v>26840.45</v>
      </c>
      <c r="W33" s="69">
        <v>0.1</v>
      </c>
      <c r="X33" s="69">
        <v>0.2</v>
      </c>
      <c r="Y33" s="70">
        <v>0.125</v>
      </c>
      <c r="Z33" s="69">
        <v>0.25</v>
      </c>
      <c r="AA33" s="71">
        <v>0.15</v>
      </c>
      <c r="AB33" s="71">
        <v>0.3</v>
      </c>
      <c r="AC33" s="218">
        <v>15</v>
      </c>
      <c r="AD33" s="89">
        <f t="shared" si="7"/>
        <v>5899</v>
      </c>
      <c r="AE33" s="66"/>
      <c r="AF33" s="86"/>
      <c r="AG33" s="80">
        <v>15</v>
      </c>
      <c r="AH33" s="80"/>
      <c r="AI33" s="80">
        <v>6</v>
      </c>
      <c r="AJ33" s="89"/>
      <c r="AK33" s="73">
        <f t="shared" si="8"/>
        <v>0</v>
      </c>
      <c r="AL33" s="72">
        <f t="shared" si="9"/>
        <v>0</v>
      </c>
      <c r="AM33" s="72">
        <f t="shared" si="10"/>
        <v>1474.75</v>
      </c>
      <c r="AN33" s="72">
        <f t="shared" si="11"/>
        <v>0</v>
      </c>
      <c r="AO33" s="73">
        <f t="shared" si="12"/>
        <v>589.9</v>
      </c>
      <c r="AP33" s="72">
        <f>J33*Z33/N33*AJ33</f>
        <v>0</v>
      </c>
      <c r="AQ33" s="80"/>
      <c r="AR33" s="76"/>
      <c r="AS33" s="79"/>
      <c r="AT33" s="76"/>
      <c r="AU33" s="76"/>
      <c r="AV33" s="74">
        <f t="shared" si="26"/>
        <v>0</v>
      </c>
      <c r="AW33" s="64"/>
      <c r="AX33" s="83"/>
      <c r="AY33" s="76"/>
      <c r="AZ33" s="54"/>
      <c r="BA33" s="83"/>
      <c r="BB33" s="64"/>
      <c r="BC33" s="79"/>
      <c r="BD33" s="80"/>
      <c r="BE33" s="148">
        <f t="shared" si="13"/>
        <v>13420.225</v>
      </c>
      <c r="BF33" s="67">
        <f t="shared" si="14"/>
        <v>155586.125</v>
      </c>
      <c r="BG33" s="222"/>
      <c r="BH33" s="223">
        <v>0.3</v>
      </c>
      <c r="BI33" s="223">
        <v>0.35</v>
      </c>
      <c r="BJ33" s="224">
        <v>0.4</v>
      </c>
      <c r="BK33" s="225">
        <f t="shared" si="15"/>
        <v>1</v>
      </c>
      <c r="BL33" s="225">
        <v>18</v>
      </c>
      <c r="BM33" s="227">
        <f t="shared" si="16"/>
        <v>34509.15</v>
      </c>
      <c r="BN33" s="225">
        <f t="shared" si="17"/>
        <v>0</v>
      </c>
      <c r="BO33" s="225"/>
      <c r="BP33" s="227">
        <f t="shared" si="18"/>
        <v>0</v>
      </c>
      <c r="BQ33" s="226">
        <f t="shared" si="19"/>
        <v>1.1666666666666665</v>
      </c>
      <c r="BR33" s="225">
        <v>21</v>
      </c>
      <c r="BS33" s="225">
        <f t="shared" si="20"/>
        <v>37576.630000000005</v>
      </c>
      <c r="BT33" s="225">
        <f t="shared" si="21"/>
        <v>0</v>
      </c>
      <c r="BU33" s="225"/>
      <c r="BV33" s="225">
        <f t="shared" si="22"/>
        <v>0</v>
      </c>
    </row>
    <row r="34" spans="1:74" s="62" customFormat="1" ht="21" customHeight="1">
      <c r="A34" s="84">
        <v>11</v>
      </c>
      <c r="B34" s="64" t="s">
        <v>153</v>
      </c>
      <c r="C34" s="65" t="s">
        <v>111</v>
      </c>
      <c r="D34" s="114" t="s">
        <v>112</v>
      </c>
      <c r="E34" s="114" t="s">
        <v>135</v>
      </c>
      <c r="F34" s="64" t="s">
        <v>41</v>
      </c>
      <c r="G34" s="64" t="s">
        <v>154</v>
      </c>
      <c r="H34" s="64"/>
      <c r="I34" s="173">
        <f t="shared" ref="I34" si="27">(P34+Q34+R34)/18</f>
        <v>0.55555555555555558</v>
      </c>
      <c r="J34" s="64">
        <v>17697</v>
      </c>
      <c r="K34" s="85"/>
      <c r="L34" s="169">
        <v>4.2300000000000004</v>
      </c>
      <c r="M34" s="76">
        <f>J34*L34</f>
        <v>74858.310000000012</v>
      </c>
      <c r="N34" s="66">
        <v>18</v>
      </c>
      <c r="O34" s="66">
        <v>18</v>
      </c>
      <c r="P34" s="78">
        <v>2</v>
      </c>
      <c r="Q34" s="79">
        <v>5</v>
      </c>
      <c r="R34" s="80">
        <v>3</v>
      </c>
      <c r="S34" s="76">
        <f t="shared" si="3"/>
        <v>8317.590000000002</v>
      </c>
      <c r="T34" s="76">
        <f t="shared" si="4"/>
        <v>20793.975000000006</v>
      </c>
      <c r="U34" s="76">
        <f t="shared" si="5"/>
        <v>12476.385000000002</v>
      </c>
      <c r="V34" s="76">
        <f t="shared" si="6"/>
        <v>10396.987500000003</v>
      </c>
      <c r="W34" s="69">
        <v>0.1</v>
      </c>
      <c r="X34" s="69">
        <v>0.2</v>
      </c>
      <c r="Y34" s="70">
        <v>0.125</v>
      </c>
      <c r="Z34" s="69">
        <v>0.25</v>
      </c>
      <c r="AA34" s="71">
        <v>0.15</v>
      </c>
      <c r="AB34" s="71">
        <v>0.3</v>
      </c>
      <c r="AC34" s="218">
        <v>6</v>
      </c>
      <c r="AD34" s="89">
        <f t="shared" si="7"/>
        <v>2359.6</v>
      </c>
      <c r="AE34" s="66"/>
      <c r="AF34" s="86"/>
      <c r="AG34" s="80"/>
      <c r="AH34" s="80"/>
      <c r="AI34" s="80"/>
      <c r="AJ34" s="89"/>
      <c r="AK34" s="73">
        <f t="shared" ref="AK34" si="28">J34*20%/N34*AE34*50%</f>
        <v>0</v>
      </c>
      <c r="AL34" s="72">
        <f t="shared" ref="AL34" si="29">J34*20%/N34*AF34</f>
        <v>0</v>
      </c>
      <c r="AM34" s="72">
        <f t="shared" si="10"/>
        <v>0</v>
      </c>
      <c r="AN34" s="72">
        <f t="shared" ref="AN34" si="30">J34*20%/N34*AH34</f>
        <v>0</v>
      </c>
      <c r="AO34" s="73">
        <f t="shared" ref="AO34" si="31">J34*20%/N34*AI34*50%</f>
        <v>0</v>
      </c>
      <c r="AP34" s="72"/>
      <c r="AQ34" s="115"/>
      <c r="AR34" s="72"/>
      <c r="AS34" s="115"/>
      <c r="AT34" s="74">
        <f t="shared" ref="AT34" si="32">J34*Z34/N34*AS34</f>
        <v>0</v>
      </c>
      <c r="AU34" s="116"/>
      <c r="AV34" s="74">
        <f t="shared" ref="AV34" si="33">J34*Z34/N34*AU34</f>
        <v>0</v>
      </c>
      <c r="AW34" s="64"/>
      <c r="AX34" s="83"/>
      <c r="AY34" s="76"/>
      <c r="AZ34" s="83"/>
      <c r="BA34" s="64"/>
      <c r="BB34" s="64"/>
      <c r="BC34" s="79"/>
      <c r="BD34" s="80">
        <v>3539</v>
      </c>
      <c r="BE34" s="148">
        <f t="shared" si="13"/>
        <v>5198.4937500000015</v>
      </c>
      <c r="BF34" s="67">
        <f t="shared" si="14"/>
        <v>63082.031250000015</v>
      </c>
      <c r="BG34" s="222"/>
      <c r="BH34" s="223">
        <v>0.3</v>
      </c>
      <c r="BI34" s="223">
        <v>0.35</v>
      </c>
      <c r="BJ34" s="224">
        <v>0.4</v>
      </c>
      <c r="BK34" s="225">
        <f t="shared" si="15"/>
        <v>0.5</v>
      </c>
      <c r="BL34" s="225">
        <v>9</v>
      </c>
      <c r="BM34" s="227">
        <f t="shared" si="16"/>
        <v>14035.933125000003</v>
      </c>
      <c r="BN34" s="225">
        <f t="shared" si="17"/>
        <v>0</v>
      </c>
      <c r="BO34" s="225"/>
      <c r="BP34" s="227">
        <f t="shared" si="18"/>
        <v>0</v>
      </c>
      <c r="BQ34" s="225">
        <f t="shared" si="19"/>
        <v>0</v>
      </c>
      <c r="BR34" s="225"/>
      <c r="BS34" s="225">
        <f t="shared" si="20"/>
        <v>0</v>
      </c>
      <c r="BT34" s="225">
        <f t="shared" si="21"/>
        <v>0</v>
      </c>
      <c r="BU34" s="225"/>
      <c r="BV34" s="225">
        <f t="shared" si="22"/>
        <v>0</v>
      </c>
    </row>
    <row r="35" spans="1:74" s="62" customFormat="1" ht="21" customHeight="1">
      <c r="A35" s="84"/>
      <c r="B35" s="64" t="s">
        <v>110</v>
      </c>
      <c r="C35" s="65" t="s">
        <v>111</v>
      </c>
      <c r="D35" s="114" t="s">
        <v>112</v>
      </c>
      <c r="E35" s="114" t="s">
        <v>130</v>
      </c>
      <c r="F35" s="64" t="s">
        <v>41</v>
      </c>
      <c r="G35" s="64" t="s">
        <v>154</v>
      </c>
      <c r="H35" s="191" t="s">
        <v>197</v>
      </c>
      <c r="I35" s="173">
        <f t="shared" si="2"/>
        <v>0.55555555555555558</v>
      </c>
      <c r="J35" s="64">
        <v>17697</v>
      </c>
      <c r="K35" s="85"/>
      <c r="L35" s="169">
        <v>4.59</v>
      </c>
      <c r="M35" s="76">
        <f>J35*L35</f>
        <v>81229.23</v>
      </c>
      <c r="N35" s="66">
        <v>18</v>
      </c>
      <c r="O35" s="66">
        <v>18</v>
      </c>
      <c r="P35" s="78"/>
      <c r="Q35" s="79">
        <v>6</v>
      </c>
      <c r="R35" s="80">
        <v>4</v>
      </c>
      <c r="S35" s="76">
        <f t="shared" si="3"/>
        <v>0</v>
      </c>
      <c r="T35" s="76">
        <f t="shared" si="4"/>
        <v>27076.409999999996</v>
      </c>
      <c r="U35" s="76">
        <f t="shared" si="5"/>
        <v>18050.939999999999</v>
      </c>
      <c r="V35" s="76">
        <f t="shared" si="6"/>
        <v>11281.837499999998</v>
      </c>
      <c r="W35" s="69">
        <v>0.1</v>
      </c>
      <c r="X35" s="69">
        <v>0.2</v>
      </c>
      <c r="Y35" s="70">
        <v>0.125</v>
      </c>
      <c r="Z35" s="69">
        <v>0.25</v>
      </c>
      <c r="AA35" s="71">
        <v>0.15</v>
      </c>
      <c r="AB35" s="71">
        <v>0.3</v>
      </c>
      <c r="AC35" s="218">
        <v>6</v>
      </c>
      <c r="AD35" s="89">
        <f t="shared" si="7"/>
        <v>2359.6</v>
      </c>
      <c r="AE35" s="66"/>
      <c r="AF35" s="86"/>
      <c r="AG35" s="80"/>
      <c r="AH35" s="80"/>
      <c r="AI35" s="80"/>
      <c r="AJ35" s="89"/>
      <c r="AK35" s="73">
        <f t="shared" si="8"/>
        <v>0</v>
      </c>
      <c r="AL35" s="72">
        <f t="shared" si="9"/>
        <v>0</v>
      </c>
      <c r="AM35" s="72">
        <f t="shared" si="10"/>
        <v>0</v>
      </c>
      <c r="AN35" s="72">
        <f t="shared" si="11"/>
        <v>0</v>
      </c>
      <c r="AO35" s="73">
        <f t="shared" si="12"/>
        <v>0</v>
      </c>
      <c r="AP35" s="72"/>
      <c r="AQ35" s="115"/>
      <c r="AR35" s="72"/>
      <c r="AS35" s="115"/>
      <c r="AT35" s="74">
        <f t="shared" ref="AT35:AT41" si="34">J35*Z35/N35*AS35</f>
        <v>0</v>
      </c>
      <c r="AU35" s="116"/>
      <c r="AV35" s="74">
        <f t="shared" si="26"/>
        <v>0</v>
      </c>
      <c r="AW35" s="64"/>
      <c r="AX35" s="83"/>
      <c r="AY35" s="76"/>
      <c r="AZ35" s="83"/>
      <c r="BA35" s="64"/>
      <c r="BB35" s="64"/>
      <c r="BC35" s="79"/>
      <c r="BD35" s="80"/>
      <c r="BE35" s="148">
        <f t="shared" si="13"/>
        <v>5640.9187499999989</v>
      </c>
      <c r="BF35" s="67">
        <f t="shared" si="14"/>
        <v>64409.706249999981</v>
      </c>
      <c r="BG35" s="222"/>
      <c r="BH35" s="223">
        <v>0.3</v>
      </c>
      <c r="BI35" s="223">
        <v>0.35</v>
      </c>
      <c r="BJ35" s="224">
        <v>0.4</v>
      </c>
      <c r="BK35" s="226">
        <f t="shared" si="15"/>
        <v>0.38888888888888884</v>
      </c>
      <c r="BL35" s="225">
        <v>7</v>
      </c>
      <c r="BM35" s="227">
        <f t="shared" si="16"/>
        <v>11845.929374999998</v>
      </c>
      <c r="BN35" s="226">
        <f t="shared" si="17"/>
        <v>0.55555555555555558</v>
      </c>
      <c r="BO35" s="225">
        <v>10</v>
      </c>
      <c r="BP35" s="227">
        <f t="shared" si="18"/>
        <v>13538.204999999998</v>
      </c>
      <c r="BQ35" s="225">
        <f t="shared" si="19"/>
        <v>0</v>
      </c>
      <c r="BR35" s="225"/>
      <c r="BS35" s="225">
        <f t="shared" si="20"/>
        <v>0</v>
      </c>
      <c r="BT35" s="225">
        <f t="shared" si="21"/>
        <v>0</v>
      </c>
      <c r="BU35" s="225"/>
      <c r="BV35" s="225">
        <f t="shared" si="22"/>
        <v>0</v>
      </c>
    </row>
    <row r="36" spans="1:74" s="62" customFormat="1" ht="17.25" customHeight="1">
      <c r="A36" s="64">
        <v>12</v>
      </c>
      <c r="B36" s="64" t="s">
        <v>158</v>
      </c>
      <c r="C36" s="65" t="s">
        <v>113</v>
      </c>
      <c r="D36" s="77">
        <v>9</v>
      </c>
      <c r="E36" s="77" t="s">
        <v>130</v>
      </c>
      <c r="F36" s="64" t="s">
        <v>41</v>
      </c>
      <c r="G36" s="64" t="s">
        <v>175</v>
      </c>
      <c r="H36" s="191" t="s">
        <v>197</v>
      </c>
      <c r="I36" s="173">
        <f t="shared" si="2"/>
        <v>0.5</v>
      </c>
      <c r="J36" s="64">
        <v>17697</v>
      </c>
      <c r="K36" s="85">
        <v>0.3</v>
      </c>
      <c r="L36" s="169">
        <v>4.9000000000000004</v>
      </c>
      <c r="M36" s="76">
        <f t="shared" ref="M36:M43" si="35">J36*L36</f>
        <v>86715.3</v>
      </c>
      <c r="N36" s="66">
        <v>18</v>
      </c>
      <c r="O36" s="66">
        <v>18</v>
      </c>
      <c r="P36" s="78"/>
      <c r="Q36" s="79">
        <v>8</v>
      </c>
      <c r="R36" s="80">
        <v>1</v>
      </c>
      <c r="S36" s="76">
        <f t="shared" si="3"/>
        <v>0</v>
      </c>
      <c r="T36" s="76">
        <f t="shared" si="4"/>
        <v>38540.133333333331</v>
      </c>
      <c r="U36" s="76">
        <f t="shared" si="5"/>
        <v>4817.5166666666664</v>
      </c>
      <c r="V36" s="76">
        <f t="shared" si="6"/>
        <v>10839.412499999999</v>
      </c>
      <c r="W36" s="69">
        <v>0.1</v>
      </c>
      <c r="X36" s="69">
        <v>0.2</v>
      </c>
      <c r="Y36" s="70">
        <v>0.125</v>
      </c>
      <c r="Z36" s="69">
        <v>0.25</v>
      </c>
      <c r="AA36" s="71">
        <v>0.15</v>
      </c>
      <c r="AB36" s="71">
        <v>0.3</v>
      </c>
      <c r="AC36" s="218">
        <v>3</v>
      </c>
      <c r="AD36" s="89">
        <f t="shared" si="7"/>
        <v>1179.8</v>
      </c>
      <c r="AE36" s="66"/>
      <c r="AF36" s="86"/>
      <c r="AG36" s="80"/>
      <c r="AH36" s="80"/>
      <c r="AI36" s="80"/>
      <c r="AJ36" s="89"/>
      <c r="AK36" s="73">
        <f t="shared" si="8"/>
        <v>0</v>
      </c>
      <c r="AL36" s="72">
        <f t="shared" si="9"/>
        <v>0</v>
      </c>
      <c r="AM36" s="72">
        <f t="shared" si="10"/>
        <v>0</v>
      </c>
      <c r="AN36" s="72">
        <f t="shared" si="11"/>
        <v>0</v>
      </c>
      <c r="AO36" s="73">
        <f t="shared" si="12"/>
        <v>0</v>
      </c>
      <c r="AP36" s="72">
        <f t="shared" ref="AP36:AP45" si="36">J36*X36/N36*AJ36</f>
        <v>0</v>
      </c>
      <c r="AQ36" s="80"/>
      <c r="AR36" s="72"/>
      <c r="AS36" s="76"/>
      <c r="AT36" s="74">
        <f t="shared" si="34"/>
        <v>0</v>
      </c>
      <c r="AU36" s="76"/>
      <c r="AV36" s="74">
        <f t="shared" si="26"/>
        <v>0</v>
      </c>
      <c r="AW36" s="76"/>
      <c r="AX36" s="88"/>
      <c r="AY36" s="76"/>
      <c r="AZ36" s="83"/>
      <c r="BA36" s="64"/>
      <c r="BB36" s="64"/>
      <c r="BC36" s="79">
        <v>1770</v>
      </c>
      <c r="BD36" s="79"/>
      <c r="BE36" s="148">
        <f t="shared" si="13"/>
        <v>5419.7062499999993</v>
      </c>
      <c r="BF36" s="67">
        <f t="shared" si="14"/>
        <v>62566.568749999991</v>
      </c>
      <c r="BG36" s="222"/>
      <c r="BH36" s="223">
        <v>0.3</v>
      </c>
      <c r="BI36" s="223">
        <v>0.35</v>
      </c>
      <c r="BJ36" s="224">
        <v>0.4</v>
      </c>
      <c r="BK36" s="226">
        <f t="shared" si="15"/>
        <v>0.38888888888888884</v>
      </c>
      <c r="BL36" s="225">
        <v>7</v>
      </c>
      <c r="BM36" s="227">
        <f t="shared" si="16"/>
        <v>12645.981249999999</v>
      </c>
      <c r="BN36" s="225">
        <f t="shared" si="17"/>
        <v>0.5</v>
      </c>
      <c r="BO36" s="225">
        <v>9</v>
      </c>
      <c r="BP36" s="227">
        <f t="shared" si="18"/>
        <v>13007.295000000002</v>
      </c>
      <c r="BQ36" s="225">
        <f t="shared" si="19"/>
        <v>0</v>
      </c>
      <c r="BR36" s="225"/>
      <c r="BS36" s="225">
        <f t="shared" si="20"/>
        <v>0</v>
      </c>
      <c r="BT36" s="225">
        <f t="shared" si="21"/>
        <v>0</v>
      </c>
      <c r="BU36" s="225"/>
      <c r="BV36" s="225">
        <f t="shared" si="22"/>
        <v>0</v>
      </c>
    </row>
    <row r="37" spans="1:74" s="62" customFormat="1" ht="21" customHeight="1">
      <c r="A37" s="64">
        <v>13</v>
      </c>
      <c r="B37" s="64" t="s">
        <v>114</v>
      </c>
      <c r="C37" s="65" t="s">
        <v>115</v>
      </c>
      <c r="D37" s="77">
        <v>11</v>
      </c>
      <c r="E37" s="77" t="s">
        <v>131</v>
      </c>
      <c r="F37" s="64" t="s">
        <v>41</v>
      </c>
      <c r="G37" s="64" t="s">
        <v>192</v>
      </c>
      <c r="H37" s="64" t="s">
        <v>94</v>
      </c>
      <c r="I37" s="173">
        <f t="shared" si="2"/>
        <v>1.3888888888888888</v>
      </c>
      <c r="J37" s="64">
        <v>17697</v>
      </c>
      <c r="K37" s="85"/>
      <c r="L37" s="169">
        <v>5.32</v>
      </c>
      <c r="M37" s="76">
        <f t="shared" si="35"/>
        <v>94148.040000000008</v>
      </c>
      <c r="N37" s="66">
        <v>18</v>
      </c>
      <c r="O37" s="66">
        <v>18</v>
      </c>
      <c r="P37" s="78"/>
      <c r="Q37" s="79">
        <v>15</v>
      </c>
      <c r="R37" s="80">
        <v>10</v>
      </c>
      <c r="S37" s="76">
        <f t="shared" si="3"/>
        <v>0</v>
      </c>
      <c r="T37" s="76">
        <f t="shared" si="4"/>
        <v>78456.7</v>
      </c>
      <c r="U37" s="76">
        <f t="shared" si="5"/>
        <v>52304.466666666667</v>
      </c>
      <c r="V37" s="76">
        <f t="shared" si="6"/>
        <v>32690.291666666664</v>
      </c>
      <c r="W37" s="69">
        <v>0.1</v>
      </c>
      <c r="X37" s="69">
        <v>0.2</v>
      </c>
      <c r="Y37" s="70">
        <v>0.125</v>
      </c>
      <c r="Z37" s="69">
        <v>0.25</v>
      </c>
      <c r="AA37" s="71">
        <v>0.15</v>
      </c>
      <c r="AB37" s="71">
        <v>0.3</v>
      </c>
      <c r="AC37" s="218">
        <v>15</v>
      </c>
      <c r="AD37" s="89">
        <f t="shared" si="7"/>
        <v>5899</v>
      </c>
      <c r="AE37" s="64"/>
      <c r="AF37" s="81"/>
      <c r="AG37" s="80">
        <v>15</v>
      </c>
      <c r="AI37" s="80">
        <v>10</v>
      </c>
      <c r="AJ37" s="89"/>
      <c r="AK37" s="73">
        <f t="shared" si="8"/>
        <v>0</v>
      </c>
      <c r="AL37" s="72">
        <f t="shared" si="9"/>
        <v>0</v>
      </c>
      <c r="AM37" s="72">
        <f t="shared" si="10"/>
        <v>1474.75</v>
      </c>
      <c r="AN37" s="72">
        <f>J37*20%/N37*AG37</f>
        <v>2949.5</v>
      </c>
      <c r="AO37" s="73">
        <f t="shared" si="12"/>
        <v>983.16666666666663</v>
      </c>
      <c r="AP37" s="72">
        <f t="shared" si="36"/>
        <v>0</v>
      </c>
      <c r="AQ37" s="64">
        <v>0</v>
      </c>
      <c r="AR37" s="72">
        <v>0</v>
      </c>
      <c r="AS37" s="76">
        <v>0</v>
      </c>
      <c r="AT37" s="74">
        <f>J37*Z37/N37*AS37</f>
        <v>0</v>
      </c>
      <c r="AU37" s="76"/>
      <c r="AV37" s="74">
        <f>J37*Z37/N37*AU37</f>
        <v>0</v>
      </c>
      <c r="AW37" s="76"/>
      <c r="AX37" s="88"/>
      <c r="AY37" s="76">
        <v>2655</v>
      </c>
      <c r="AZ37" s="83"/>
      <c r="BA37" s="64"/>
      <c r="BB37" s="64"/>
      <c r="BC37" s="76"/>
      <c r="BD37" s="80">
        <v>3539</v>
      </c>
      <c r="BE37" s="148">
        <f t="shared" si="13"/>
        <v>16345.145833333332</v>
      </c>
      <c r="BF37" s="67">
        <f t="shared" si="14"/>
        <v>197297.02083333331</v>
      </c>
      <c r="BG37" s="222"/>
      <c r="BH37" s="223">
        <v>0.3</v>
      </c>
      <c r="BI37" s="223">
        <v>0.35</v>
      </c>
      <c r="BJ37" s="224">
        <v>0.4</v>
      </c>
      <c r="BK37" s="226">
        <f t="shared" si="15"/>
        <v>1.1111111111111112</v>
      </c>
      <c r="BL37" s="225">
        <v>20</v>
      </c>
      <c r="BM37" s="227">
        <f t="shared" si="16"/>
        <v>39228.350000000006</v>
      </c>
      <c r="BN37" s="225">
        <f t="shared" si="17"/>
        <v>0</v>
      </c>
      <c r="BO37" s="225"/>
      <c r="BP37" s="227">
        <f t="shared" si="18"/>
        <v>0</v>
      </c>
      <c r="BQ37" s="225">
        <f t="shared" si="19"/>
        <v>0</v>
      </c>
      <c r="BR37" s="225"/>
      <c r="BS37" s="225">
        <f t="shared" si="20"/>
        <v>0</v>
      </c>
      <c r="BT37" s="226">
        <f t="shared" si="21"/>
        <v>1.3888888888888888</v>
      </c>
      <c r="BU37" s="225">
        <v>25</v>
      </c>
      <c r="BV37" s="227">
        <f t="shared" si="22"/>
        <v>52304.466666666682</v>
      </c>
    </row>
    <row r="38" spans="1:74" s="62" customFormat="1" ht="19.5" customHeight="1">
      <c r="A38" s="84">
        <v>14</v>
      </c>
      <c r="B38" s="64" t="s">
        <v>104</v>
      </c>
      <c r="C38" s="65" t="s">
        <v>116</v>
      </c>
      <c r="D38" s="77">
        <v>11</v>
      </c>
      <c r="E38" s="152" t="s">
        <v>130</v>
      </c>
      <c r="F38" s="151" t="s">
        <v>41</v>
      </c>
      <c r="G38" s="64" t="s">
        <v>193</v>
      </c>
      <c r="H38" s="191" t="s">
        <v>197</v>
      </c>
      <c r="I38" s="173">
        <f t="shared" si="2"/>
        <v>0.83333333333333337</v>
      </c>
      <c r="J38" s="64">
        <v>17697</v>
      </c>
      <c r="K38" s="85"/>
      <c r="L38" s="169">
        <v>4.74</v>
      </c>
      <c r="M38" s="76">
        <f t="shared" si="35"/>
        <v>83883.78</v>
      </c>
      <c r="N38" s="66">
        <v>18</v>
      </c>
      <c r="O38" s="66">
        <v>18</v>
      </c>
      <c r="P38" s="78">
        <v>12</v>
      </c>
      <c r="Q38" s="79"/>
      <c r="R38" s="80">
        <v>3</v>
      </c>
      <c r="S38" s="76">
        <f t="shared" si="3"/>
        <v>55922.520000000004</v>
      </c>
      <c r="T38" s="76">
        <f t="shared" si="4"/>
        <v>0</v>
      </c>
      <c r="U38" s="76">
        <f t="shared" si="5"/>
        <v>13980.630000000001</v>
      </c>
      <c r="V38" s="76">
        <f t="shared" si="6"/>
        <v>17475.787500000002</v>
      </c>
      <c r="W38" s="69">
        <v>0.1</v>
      </c>
      <c r="X38" s="69">
        <v>0.2</v>
      </c>
      <c r="Y38" s="70">
        <v>0.125</v>
      </c>
      <c r="Z38" s="69">
        <v>0.25</v>
      </c>
      <c r="AA38" s="71">
        <v>0.15</v>
      </c>
      <c r="AB38" s="71">
        <v>0.3</v>
      </c>
      <c r="AC38" s="218">
        <v>4</v>
      </c>
      <c r="AD38" s="89">
        <f t="shared" si="7"/>
        <v>1573.0666666666666</v>
      </c>
      <c r="AE38" s="64"/>
      <c r="AF38" s="81"/>
      <c r="AG38" s="80"/>
      <c r="AH38" s="80"/>
      <c r="AI38" s="80"/>
      <c r="AJ38" s="89"/>
      <c r="AK38" s="73">
        <f t="shared" si="8"/>
        <v>0</v>
      </c>
      <c r="AL38" s="72">
        <f t="shared" si="9"/>
        <v>0</v>
      </c>
      <c r="AM38" s="72">
        <f t="shared" si="10"/>
        <v>0</v>
      </c>
      <c r="AN38" s="72">
        <f t="shared" si="11"/>
        <v>0</v>
      </c>
      <c r="AO38" s="73">
        <f t="shared" si="12"/>
        <v>0</v>
      </c>
      <c r="AP38" s="72">
        <f t="shared" si="36"/>
        <v>0</v>
      </c>
      <c r="AQ38" s="64"/>
      <c r="AR38" s="72">
        <f t="shared" ref="AR38:AR44" si="37">J38*Z38/O38*AQ38</f>
        <v>0</v>
      </c>
      <c r="AS38" s="76"/>
      <c r="AT38" s="74">
        <f t="shared" si="34"/>
        <v>0</v>
      </c>
      <c r="AU38" s="76"/>
      <c r="AV38" s="74">
        <f t="shared" si="26"/>
        <v>0</v>
      </c>
      <c r="AW38" s="76"/>
      <c r="AX38" s="88"/>
      <c r="AY38" s="76"/>
      <c r="AZ38" s="83"/>
      <c r="BA38" s="64">
        <v>2655</v>
      </c>
      <c r="BB38" s="64"/>
      <c r="BC38" s="76"/>
      <c r="BD38" s="80"/>
      <c r="BE38" s="148">
        <f t="shared" si="13"/>
        <v>8737.8937500000011</v>
      </c>
      <c r="BF38" s="67">
        <f t="shared" si="14"/>
        <v>100344.89791666668</v>
      </c>
      <c r="BG38" s="222"/>
      <c r="BH38" s="223">
        <v>0.3</v>
      </c>
      <c r="BI38" s="223">
        <v>0.35</v>
      </c>
      <c r="BJ38" s="224">
        <v>0.4</v>
      </c>
      <c r="BK38" s="226">
        <f t="shared" si="15"/>
        <v>0.66666666666666663</v>
      </c>
      <c r="BL38" s="225">
        <v>12</v>
      </c>
      <c r="BM38" s="227">
        <f t="shared" si="16"/>
        <v>20970.945</v>
      </c>
      <c r="BN38" s="226">
        <f t="shared" si="17"/>
        <v>0.83333333333333326</v>
      </c>
      <c r="BO38" s="225">
        <v>15</v>
      </c>
      <c r="BP38" s="227">
        <f t="shared" si="18"/>
        <v>20970.945</v>
      </c>
      <c r="BQ38" s="225">
        <f t="shared" si="19"/>
        <v>0</v>
      </c>
      <c r="BR38" s="225"/>
      <c r="BS38" s="225">
        <f t="shared" si="20"/>
        <v>0</v>
      </c>
      <c r="BT38" s="225">
        <f t="shared" si="21"/>
        <v>0</v>
      </c>
      <c r="BU38" s="225"/>
      <c r="BV38" s="225">
        <f t="shared" si="22"/>
        <v>0</v>
      </c>
    </row>
    <row r="39" spans="1:74" s="62" customFormat="1" ht="19.5" customHeight="1">
      <c r="A39" s="64"/>
      <c r="B39" s="64" t="s">
        <v>159</v>
      </c>
      <c r="C39" s="65" t="s">
        <v>120</v>
      </c>
      <c r="D39" s="77">
        <v>11</v>
      </c>
      <c r="E39" s="152" t="s">
        <v>135</v>
      </c>
      <c r="F39" s="64" t="s">
        <v>41</v>
      </c>
      <c r="G39" s="64" t="s">
        <v>193</v>
      </c>
      <c r="H39" s="94"/>
      <c r="I39" s="173">
        <f t="shared" si="2"/>
        <v>0.22222222222222221</v>
      </c>
      <c r="J39" s="64">
        <v>17697</v>
      </c>
      <c r="K39" s="85"/>
      <c r="L39" s="169">
        <v>4.33</v>
      </c>
      <c r="M39" s="76">
        <f t="shared" si="35"/>
        <v>76628.009999999995</v>
      </c>
      <c r="N39" s="66">
        <v>18</v>
      </c>
      <c r="O39" s="66">
        <v>18</v>
      </c>
      <c r="P39" s="78">
        <v>3</v>
      </c>
      <c r="Q39" s="79">
        <v>1</v>
      </c>
      <c r="R39" s="80"/>
      <c r="S39" s="76">
        <f t="shared" si="3"/>
        <v>12771.334999999999</v>
      </c>
      <c r="T39" s="76">
        <f t="shared" si="4"/>
        <v>4257.1116666666667</v>
      </c>
      <c r="U39" s="76">
        <f t="shared" si="5"/>
        <v>0</v>
      </c>
      <c r="V39" s="76">
        <f t="shared" si="6"/>
        <v>4257.1116666666667</v>
      </c>
      <c r="W39" s="69">
        <v>0.1</v>
      </c>
      <c r="X39" s="69">
        <v>0.2</v>
      </c>
      <c r="Y39" s="70">
        <v>0.125</v>
      </c>
      <c r="Z39" s="69">
        <v>0.25</v>
      </c>
      <c r="AA39" s="71">
        <v>0.15</v>
      </c>
      <c r="AB39" s="71">
        <v>0.3</v>
      </c>
      <c r="AC39" s="218">
        <v>1</v>
      </c>
      <c r="AD39" s="89">
        <f t="shared" si="7"/>
        <v>393.26666666666665</v>
      </c>
      <c r="AE39" s="64"/>
      <c r="AF39" s="81"/>
      <c r="AG39" s="80"/>
      <c r="AH39" s="80"/>
      <c r="AI39" s="80"/>
      <c r="AJ39" s="89"/>
      <c r="AK39" s="73">
        <f>J39*20%/N39*AE39*50%</f>
        <v>0</v>
      </c>
      <c r="AL39" s="72">
        <f>J39*20%/N39*AF39</f>
        <v>0</v>
      </c>
      <c r="AM39" s="72">
        <f t="shared" si="10"/>
        <v>0</v>
      </c>
      <c r="AN39" s="72">
        <f>J39*20%/N39*AH39</f>
        <v>0</v>
      </c>
      <c r="AO39" s="73">
        <f>J39*20%/N39*AI39*50%</f>
        <v>0</v>
      </c>
      <c r="AP39" s="72">
        <f>J39*X39/N39*AJ39</f>
        <v>0</v>
      </c>
      <c r="AQ39" s="64"/>
      <c r="AR39" s="72">
        <f>J39*Z39/O39*AQ39</f>
        <v>0</v>
      </c>
      <c r="AS39" s="76">
        <v>0</v>
      </c>
      <c r="AT39" s="74" t="s">
        <v>122</v>
      </c>
      <c r="AU39" s="76"/>
      <c r="AV39" s="74"/>
      <c r="AW39" s="76"/>
      <c r="AX39" s="88"/>
      <c r="AY39" s="76"/>
      <c r="AZ39" s="83"/>
      <c r="BA39" s="64"/>
      <c r="BB39" s="64"/>
      <c r="BC39" s="76"/>
      <c r="BD39" s="80"/>
      <c r="BE39" s="148">
        <f t="shared" si="13"/>
        <v>2128.5558333333333</v>
      </c>
      <c r="BF39" s="67">
        <f t="shared" si="14"/>
        <v>23807.380833333333</v>
      </c>
      <c r="BG39" s="222"/>
      <c r="BH39" s="223">
        <v>0.3</v>
      </c>
      <c r="BI39" s="223">
        <v>0.35</v>
      </c>
      <c r="BJ39" s="224">
        <v>0.4</v>
      </c>
      <c r="BK39" s="226">
        <f t="shared" si="15"/>
        <v>0.22222222222222221</v>
      </c>
      <c r="BL39" s="225">
        <v>4</v>
      </c>
      <c r="BM39" s="227">
        <f t="shared" si="16"/>
        <v>6385.6674999999996</v>
      </c>
      <c r="BN39" s="225">
        <f t="shared" si="17"/>
        <v>0</v>
      </c>
      <c r="BO39" s="225"/>
      <c r="BP39" s="227">
        <f t="shared" si="18"/>
        <v>0</v>
      </c>
      <c r="BQ39" s="225">
        <f t="shared" si="19"/>
        <v>0</v>
      </c>
      <c r="BR39" s="225"/>
      <c r="BS39" s="225">
        <f t="shared" si="20"/>
        <v>0</v>
      </c>
      <c r="BT39" s="225">
        <f t="shared" si="21"/>
        <v>0</v>
      </c>
      <c r="BU39" s="225"/>
      <c r="BV39" s="225">
        <f t="shared" si="22"/>
        <v>0</v>
      </c>
    </row>
    <row r="40" spans="1:74" s="62" customFormat="1" ht="20.25" customHeight="1">
      <c r="A40" s="64">
        <v>15</v>
      </c>
      <c r="B40" s="64" t="s">
        <v>160</v>
      </c>
      <c r="C40" s="65" t="s">
        <v>117</v>
      </c>
      <c r="D40" s="77">
        <v>11</v>
      </c>
      <c r="E40" s="152" t="s">
        <v>129</v>
      </c>
      <c r="F40" s="64" t="s">
        <v>31</v>
      </c>
      <c r="G40" s="64" t="s">
        <v>211</v>
      </c>
      <c r="H40" s="64"/>
      <c r="I40" s="173">
        <f t="shared" si="2"/>
        <v>0.88888888888888884</v>
      </c>
      <c r="J40" s="64">
        <v>17697</v>
      </c>
      <c r="K40" s="85"/>
      <c r="L40" s="169">
        <v>3.73</v>
      </c>
      <c r="M40" s="76">
        <f t="shared" si="35"/>
        <v>66009.81</v>
      </c>
      <c r="N40" s="66">
        <v>18</v>
      </c>
      <c r="O40" s="66">
        <v>18</v>
      </c>
      <c r="P40" s="78">
        <v>16</v>
      </c>
      <c r="Q40" s="79"/>
      <c r="R40" s="80"/>
      <c r="S40" s="76">
        <f t="shared" si="3"/>
        <v>58675.386666666665</v>
      </c>
      <c r="T40" s="76">
        <f t="shared" si="4"/>
        <v>0</v>
      </c>
      <c r="U40" s="76">
        <f t="shared" si="5"/>
        <v>0</v>
      </c>
      <c r="V40" s="76">
        <f t="shared" si="6"/>
        <v>14668.846666666666</v>
      </c>
      <c r="W40" s="69">
        <v>0.1</v>
      </c>
      <c r="X40" s="69">
        <v>0.2</v>
      </c>
      <c r="Y40" s="70">
        <v>0.125</v>
      </c>
      <c r="Z40" s="69">
        <v>0.25</v>
      </c>
      <c r="AA40" s="71">
        <v>0.15</v>
      </c>
      <c r="AB40" s="71">
        <v>0.3</v>
      </c>
      <c r="AC40" s="218"/>
      <c r="AD40" s="89">
        <f t="shared" si="7"/>
        <v>0</v>
      </c>
      <c r="AE40" s="64">
        <v>14</v>
      </c>
      <c r="AF40" s="81"/>
      <c r="AG40" s="80"/>
      <c r="AH40" s="80"/>
      <c r="AI40" s="80"/>
      <c r="AJ40" s="89"/>
      <c r="AK40" s="73">
        <f t="shared" si="8"/>
        <v>1376.4333333333334</v>
      </c>
      <c r="AL40" s="72">
        <f t="shared" si="9"/>
        <v>0</v>
      </c>
      <c r="AM40" s="72">
        <f t="shared" si="10"/>
        <v>0</v>
      </c>
      <c r="AN40" s="72">
        <f t="shared" si="11"/>
        <v>0</v>
      </c>
      <c r="AO40" s="73">
        <f t="shared" si="12"/>
        <v>0</v>
      </c>
      <c r="AP40" s="72">
        <f t="shared" si="36"/>
        <v>0</v>
      </c>
      <c r="AQ40" s="64"/>
      <c r="AR40" s="72">
        <f t="shared" si="37"/>
        <v>0</v>
      </c>
      <c r="AS40" s="76"/>
      <c r="AT40" s="74">
        <f t="shared" si="34"/>
        <v>0</v>
      </c>
      <c r="AU40" s="76"/>
      <c r="AV40" s="74"/>
      <c r="AW40" s="76">
        <v>2212</v>
      </c>
      <c r="AX40" s="88"/>
      <c r="AY40" s="76"/>
      <c r="AZ40" s="83"/>
      <c r="BA40" s="64"/>
      <c r="BB40" s="64"/>
      <c r="BC40" s="76"/>
      <c r="BD40" s="80"/>
      <c r="BE40" s="148">
        <f t="shared" si="13"/>
        <v>7334.4233333333341</v>
      </c>
      <c r="BF40" s="67">
        <f t="shared" si="14"/>
        <v>84267.090000000011</v>
      </c>
      <c r="BG40" s="222"/>
      <c r="BH40" s="223">
        <v>0.3</v>
      </c>
      <c r="BI40" s="223">
        <v>0.35</v>
      </c>
      <c r="BJ40" s="224">
        <v>0.4</v>
      </c>
      <c r="BK40" s="226">
        <f t="shared" si="15"/>
        <v>0.88888888888888884</v>
      </c>
      <c r="BL40" s="225">
        <v>16</v>
      </c>
      <c r="BM40" s="227">
        <f t="shared" si="16"/>
        <v>22003.27</v>
      </c>
      <c r="BN40" s="225">
        <f t="shared" si="17"/>
        <v>0</v>
      </c>
      <c r="BO40" s="225"/>
      <c r="BP40" s="227">
        <f t="shared" si="18"/>
        <v>0</v>
      </c>
      <c r="BQ40" s="225">
        <f t="shared" si="19"/>
        <v>0</v>
      </c>
      <c r="BR40" s="225"/>
      <c r="BS40" s="225">
        <f t="shared" si="20"/>
        <v>0</v>
      </c>
      <c r="BT40" s="225">
        <f t="shared" si="21"/>
        <v>0</v>
      </c>
      <c r="BU40" s="225"/>
      <c r="BV40" s="225">
        <f t="shared" si="22"/>
        <v>0</v>
      </c>
    </row>
    <row r="41" spans="1:74" s="62" customFormat="1" ht="18.75" customHeight="1">
      <c r="A41" s="84">
        <v>16</v>
      </c>
      <c r="B41" s="64" t="s">
        <v>108</v>
      </c>
      <c r="C41" s="65" t="s">
        <v>118</v>
      </c>
      <c r="D41" s="77">
        <v>9</v>
      </c>
      <c r="E41" s="77" t="s">
        <v>130</v>
      </c>
      <c r="F41" s="64" t="s">
        <v>41</v>
      </c>
      <c r="G41" s="64" t="s">
        <v>183</v>
      </c>
      <c r="H41" s="192" t="s">
        <v>197</v>
      </c>
      <c r="I41" s="173">
        <f t="shared" si="2"/>
        <v>0.55555555555555558</v>
      </c>
      <c r="J41" s="64">
        <v>17697</v>
      </c>
      <c r="K41" s="85">
        <v>0.3</v>
      </c>
      <c r="L41" s="169">
        <v>5.16</v>
      </c>
      <c r="M41" s="76">
        <f t="shared" si="35"/>
        <v>91316.52</v>
      </c>
      <c r="N41" s="66">
        <v>18</v>
      </c>
      <c r="O41" s="66">
        <v>18</v>
      </c>
      <c r="P41" s="78"/>
      <c r="Q41" s="79">
        <v>10</v>
      </c>
      <c r="R41" s="80"/>
      <c r="S41" s="76">
        <f t="shared" si="3"/>
        <v>0</v>
      </c>
      <c r="T41" s="76">
        <f t="shared" si="4"/>
        <v>50731.4</v>
      </c>
      <c r="U41" s="76">
        <f t="shared" si="5"/>
        <v>0</v>
      </c>
      <c r="V41" s="76">
        <f t="shared" si="6"/>
        <v>12682.85</v>
      </c>
      <c r="W41" s="69">
        <v>0.1</v>
      </c>
      <c r="X41" s="69">
        <v>0.2</v>
      </c>
      <c r="Y41" s="70">
        <v>0.125</v>
      </c>
      <c r="Z41" s="69">
        <v>0.25</v>
      </c>
      <c r="AA41" s="71">
        <v>0.15</v>
      </c>
      <c r="AB41" s="71">
        <v>0.3</v>
      </c>
      <c r="AC41" s="218">
        <v>10</v>
      </c>
      <c r="AD41" s="89">
        <f t="shared" si="7"/>
        <v>3932.6666666666665</v>
      </c>
      <c r="AE41" s="64"/>
      <c r="AF41" s="81"/>
      <c r="AG41" s="80">
        <v>10</v>
      </c>
      <c r="AH41" s="80"/>
      <c r="AI41" s="80"/>
      <c r="AJ41" s="89"/>
      <c r="AK41" s="73">
        <f t="shared" si="8"/>
        <v>0</v>
      </c>
      <c r="AL41" s="72">
        <f t="shared" si="9"/>
        <v>0</v>
      </c>
      <c r="AM41" s="72">
        <f t="shared" si="10"/>
        <v>983.16666666666663</v>
      </c>
      <c r="AN41" s="72">
        <f t="shared" si="11"/>
        <v>0</v>
      </c>
      <c r="AO41" s="73">
        <f t="shared" si="12"/>
        <v>0</v>
      </c>
      <c r="AP41" s="72">
        <f t="shared" si="36"/>
        <v>0</v>
      </c>
      <c r="AQ41" s="64"/>
      <c r="AR41" s="72">
        <f t="shared" si="37"/>
        <v>0</v>
      </c>
      <c r="AS41" s="76"/>
      <c r="AT41" s="74">
        <f t="shared" si="34"/>
        <v>0</v>
      </c>
      <c r="AU41" s="76"/>
      <c r="AV41" s="74"/>
      <c r="AW41" s="76"/>
      <c r="AX41" s="88"/>
      <c r="AY41" s="76"/>
      <c r="AZ41" s="83"/>
      <c r="BA41" s="64"/>
      <c r="BB41" s="64"/>
      <c r="BC41" s="76"/>
      <c r="BD41" s="80"/>
      <c r="BE41" s="148">
        <f t="shared" si="13"/>
        <v>6341.4250000000002</v>
      </c>
      <c r="BF41" s="67">
        <f t="shared" si="14"/>
        <v>74671.508333333331</v>
      </c>
      <c r="BG41" s="222"/>
      <c r="BH41" s="223">
        <v>0.3</v>
      </c>
      <c r="BI41" s="223">
        <v>0.35</v>
      </c>
      <c r="BJ41" s="224">
        <v>0.4</v>
      </c>
      <c r="BK41" s="226">
        <f t="shared" si="15"/>
        <v>0.55555555555555558</v>
      </c>
      <c r="BL41" s="225">
        <v>10</v>
      </c>
      <c r="BM41" s="227">
        <f t="shared" si="16"/>
        <v>19024.275000000001</v>
      </c>
      <c r="BN41" s="226">
        <f t="shared" si="17"/>
        <v>0.55555555555555558</v>
      </c>
      <c r="BO41" s="225">
        <v>10</v>
      </c>
      <c r="BP41" s="227">
        <f t="shared" si="18"/>
        <v>15219.42</v>
      </c>
      <c r="BQ41" s="225">
        <f t="shared" si="19"/>
        <v>0</v>
      </c>
      <c r="BR41" s="225"/>
      <c r="BS41" s="225">
        <f t="shared" si="20"/>
        <v>0</v>
      </c>
      <c r="BT41" s="225">
        <f t="shared" si="21"/>
        <v>0</v>
      </c>
      <c r="BU41" s="225"/>
      <c r="BV41" s="225">
        <f t="shared" si="22"/>
        <v>0</v>
      </c>
    </row>
    <row r="42" spans="1:74" s="62" customFormat="1" ht="19.5" customHeight="1">
      <c r="A42" s="64">
        <v>17</v>
      </c>
      <c r="B42" s="64" t="s">
        <v>157</v>
      </c>
      <c r="C42" s="65" t="s">
        <v>120</v>
      </c>
      <c r="D42" s="77">
        <v>11</v>
      </c>
      <c r="E42" s="152" t="s">
        <v>130</v>
      </c>
      <c r="F42" s="151" t="s">
        <v>25</v>
      </c>
      <c r="G42" s="151" t="s">
        <v>195</v>
      </c>
      <c r="H42" s="193" t="s">
        <v>197</v>
      </c>
      <c r="I42" s="173">
        <f t="shared" si="2"/>
        <v>0.88888888888888884</v>
      </c>
      <c r="J42" s="64">
        <v>17697</v>
      </c>
      <c r="K42" s="85"/>
      <c r="L42" s="241">
        <v>4.66</v>
      </c>
      <c r="M42" s="76">
        <f t="shared" si="35"/>
        <v>82468.02</v>
      </c>
      <c r="N42" s="66">
        <v>18</v>
      </c>
      <c r="O42" s="66">
        <v>18</v>
      </c>
      <c r="P42" s="78">
        <v>16</v>
      </c>
      <c r="Q42" s="79"/>
      <c r="R42" s="80"/>
      <c r="S42" s="76">
        <f t="shared" si="3"/>
        <v>73304.906666666677</v>
      </c>
      <c r="T42" s="76">
        <f t="shared" si="4"/>
        <v>0</v>
      </c>
      <c r="U42" s="76">
        <f t="shared" si="5"/>
        <v>0</v>
      </c>
      <c r="V42" s="76">
        <f t="shared" si="6"/>
        <v>18326.226666666669</v>
      </c>
      <c r="W42" s="69">
        <v>0.1</v>
      </c>
      <c r="X42" s="69">
        <v>0.2</v>
      </c>
      <c r="Y42" s="70">
        <v>0.125</v>
      </c>
      <c r="Z42" s="69">
        <v>0.25</v>
      </c>
      <c r="AA42" s="71">
        <v>0.15</v>
      </c>
      <c r="AB42" s="71">
        <v>0.3</v>
      </c>
      <c r="AC42" s="218"/>
      <c r="AD42" s="89">
        <f t="shared" si="7"/>
        <v>0</v>
      </c>
      <c r="AE42" s="64">
        <v>15</v>
      </c>
      <c r="AF42" s="81"/>
      <c r="AG42" s="80"/>
      <c r="AH42" s="80"/>
      <c r="AI42" s="80"/>
      <c r="AJ42" s="89"/>
      <c r="AK42" s="73">
        <f t="shared" si="8"/>
        <v>1474.75</v>
      </c>
      <c r="AL42" s="72">
        <f t="shared" si="9"/>
        <v>0</v>
      </c>
      <c r="AM42" s="72">
        <f t="shared" si="10"/>
        <v>0</v>
      </c>
      <c r="AN42" s="72">
        <f t="shared" si="11"/>
        <v>0</v>
      </c>
      <c r="AO42" s="73">
        <f t="shared" si="12"/>
        <v>0</v>
      </c>
      <c r="AP42" s="72">
        <f t="shared" si="36"/>
        <v>0</v>
      </c>
      <c r="AQ42" s="64"/>
      <c r="AR42" s="72">
        <f t="shared" si="37"/>
        <v>0</v>
      </c>
      <c r="AS42" s="76">
        <v>0</v>
      </c>
      <c r="AT42" s="74" t="s">
        <v>122</v>
      </c>
      <c r="AU42" s="76"/>
      <c r="AV42" s="74"/>
      <c r="AW42" s="76">
        <v>2212</v>
      </c>
      <c r="AX42" s="88"/>
      <c r="AY42" s="76"/>
      <c r="AZ42" s="83"/>
      <c r="BA42" s="64"/>
      <c r="BB42" s="64"/>
      <c r="BC42" s="76"/>
      <c r="BD42" s="155"/>
      <c r="BE42" s="148">
        <f t="shared" si="13"/>
        <v>9163.1133333333346</v>
      </c>
      <c r="BF42" s="67">
        <f t="shared" si="14"/>
        <v>104480.99666666667</v>
      </c>
      <c r="BG42" s="222"/>
      <c r="BH42" s="223">
        <v>0.3</v>
      </c>
      <c r="BI42" s="223">
        <v>0.35</v>
      </c>
      <c r="BJ42" s="224">
        <v>0.4</v>
      </c>
      <c r="BK42" s="226">
        <f t="shared" si="15"/>
        <v>0.88888888888888884</v>
      </c>
      <c r="BL42" s="225">
        <v>16</v>
      </c>
      <c r="BM42" s="227">
        <f t="shared" si="16"/>
        <v>27489.34</v>
      </c>
      <c r="BN42" s="226">
        <f t="shared" si="17"/>
        <v>0.88888888888888884</v>
      </c>
      <c r="BO42" s="225">
        <v>16</v>
      </c>
      <c r="BP42" s="227">
        <f t="shared" si="18"/>
        <v>21991.471999999998</v>
      </c>
      <c r="BQ42" s="225">
        <f t="shared" si="19"/>
        <v>0</v>
      </c>
      <c r="BR42" s="225"/>
      <c r="BS42" s="225">
        <f t="shared" si="20"/>
        <v>0</v>
      </c>
      <c r="BT42" s="225">
        <f t="shared" si="21"/>
        <v>0</v>
      </c>
      <c r="BU42" s="225"/>
      <c r="BV42" s="225">
        <f t="shared" si="22"/>
        <v>0</v>
      </c>
    </row>
    <row r="43" spans="1:74" s="62" customFormat="1" ht="18.75" customHeight="1">
      <c r="A43" s="64">
        <v>18</v>
      </c>
      <c r="B43" s="64" t="s">
        <v>159</v>
      </c>
      <c r="C43" s="65"/>
      <c r="D43" s="77">
        <v>11</v>
      </c>
      <c r="E43" s="77" t="s">
        <v>130</v>
      </c>
      <c r="F43" s="64" t="s">
        <v>25</v>
      </c>
      <c r="G43" s="64" t="s">
        <v>178</v>
      </c>
      <c r="H43" s="94" t="s">
        <v>45</v>
      </c>
      <c r="I43" s="173">
        <f t="shared" si="2"/>
        <v>0.3888888888888889</v>
      </c>
      <c r="J43" s="64">
        <v>17697</v>
      </c>
      <c r="K43" s="85"/>
      <c r="L43" s="169">
        <v>4.8099999999999996</v>
      </c>
      <c r="M43" s="76">
        <f t="shared" si="35"/>
        <v>85122.569999999992</v>
      </c>
      <c r="N43" s="66">
        <v>18</v>
      </c>
      <c r="O43" s="66">
        <v>18</v>
      </c>
      <c r="P43" s="78"/>
      <c r="Q43" s="79">
        <v>4</v>
      </c>
      <c r="R43" s="80">
        <v>3</v>
      </c>
      <c r="S43" s="76">
        <f t="shared" si="3"/>
        <v>0</v>
      </c>
      <c r="T43" s="76">
        <f t="shared" si="4"/>
        <v>18916.126666666663</v>
      </c>
      <c r="U43" s="76">
        <f t="shared" si="5"/>
        <v>14187.094999999998</v>
      </c>
      <c r="V43" s="76">
        <f t="shared" si="6"/>
        <v>8275.8054166666661</v>
      </c>
      <c r="W43" s="69">
        <v>0.1</v>
      </c>
      <c r="X43" s="69">
        <v>0.2</v>
      </c>
      <c r="Y43" s="70">
        <v>0.125</v>
      </c>
      <c r="Z43" s="69">
        <v>0.25</v>
      </c>
      <c r="AA43" s="71">
        <v>0.15</v>
      </c>
      <c r="AB43" s="71">
        <v>0.3</v>
      </c>
      <c r="AC43" s="218">
        <v>4</v>
      </c>
      <c r="AD43" s="89">
        <f t="shared" si="7"/>
        <v>1573.0666666666666</v>
      </c>
      <c r="AE43" s="64"/>
      <c r="AF43" s="81"/>
      <c r="AG43" s="80"/>
      <c r="AH43" s="80"/>
      <c r="AI43" s="80"/>
      <c r="AJ43" s="89"/>
      <c r="AK43" s="73">
        <f t="shared" si="8"/>
        <v>0</v>
      </c>
      <c r="AL43" s="72">
        <f t="shared" si="9"/>
        <v>0</v>
      </c>
      <c r="AM43" s="72">
        <f t="shared" si="10"/>
        <v>0</v>
      </c>
      <c r="AN43" s="72">
        <f t="shared" si="11"/>
        <v>0</v>
      </c>
      <c r="AO43" s="73">
        <f t="shared" si="12"/>
        <v>0</v>
      </c>
      <c r="AP43" s="72">
        <f t="shared" si="36"/>
        <v>0</v>
      </c>
      <c r="AQ43" s="64"/>
      <c r="AR43" s="72">
        <f t="shared" si="37"/>
        <v>0</v>
      </c>
      <c r="AS43" s="76">
        <v>0</v>
      </c>
      <c r="AT43" s="74"/>
      <c r="AU43" s="76"/>
      <c r="AV43" s="74"/>
      <c r="AW43" s="76"/>
      <c r="AX43" s="88"/>
      <c r="AY43" s="76"/>
      <c r="AZ43" s="64"/>
      <c r="BA43" s="83"/>
      <c r="BB43" s="64"/>
      <c r="BC43" s="76"/>
      <c r="BD43" s="80"/>
      <c r="BE43" s="148">
        <f t="shared" si="13"/>
        <v>4137.902708333334</v>
      </c>
      <c r="BF43" s="67">
        <f t="shared" si="14"/>
        <v>47089.996458333335</v>
      </c>
      <c r="BG43" s="222"/>
      <c r="BH43" s="223">
        <v>0.3</v>
      </c>
      <c r="BI43" s="223">
        <v>0.35</v>
      </c>
      <c r="BJ43" s="224">
        <v>0.4</v>
      </c>
      <c r="BK43" s="226">
        <f t="shared" si="15"/>
        <v>0.33333333333333331</v>
      </c>
      <c r="BL43" s="225">
        <v>6</v>
      </c>
      <c r="BM43" s="227">
        <f t="shared" si="16"/>
        <v>10640.321249999997</v>
      </c>
      <c r="BN43" s="225">
        <f t="shared" si="17"/>
        <v>0</v>
      </c>
      <c r="BO43" s="225"/>
      <c r="BP43" s="227">
        <f t="shared" si="18"/>
        <v>0</v>
      </c>
      <c r="BQ43" s="225">
        <f t="shared" si="19"/>
        <v>0</v>
      </c>
      <c r="BR43" s="225"/>
      <c r="BS43" s="225">
        <f t="shared" si="20"/>
        <v>0</v>
      </c>
      <c r="BT43" s="225">
        <f t="shared" si="21"/>
        <v>0</v>
      </c>
      <c r="BU43" s="225"/>
      <c r="BV43" s="225">
        <f t="shared" si="22"/>
        <v>0</v>
      </c>
    </row>
    <row r="44" spans="1:74" s="62" customFormat="1" ht="18.75" customHeight="1">
      <c r="A44" s="64">
        <v>19</v>
      </c>
      <c r="B44" s="64" t="s">
        <v>199</v>
      </c>
      <c r="C44" s="65"/>
      <c r="D44" s="77">
        <v>11</v>
      </c>
      <c r="E44" s="77" t="s">
        <v>130</v>
      </c>
      <c r="F44" s="64" t="s">
        <v>25</v>
      </c>
      <c r="G44" s="64" t="s">
        <v>174</v>
      </c>
      <c r="H44" s="192" t="s">
        <v>197</v>
      </c>
      <c r="I44" s="173">
        <f t="shared" si="2"/>
        <v>0.5</v>
      </c>
      <c r="J44" s="64">
        <v>17697</v>
      </c>
      <c r="K44" s="85"/>
      <c r="L44" s="169">
        <v>4.66</v>
      </c>
      <c r="M44" s="76">
        <f>J44*L44</f>
        <v>82468.02</v>
      </c>
      <c r="N44" s="66">
        <v>18</v>
      </c>
      <c r="O44" s="66">
        <v>18</v>
      </c>
      <c r="P44" s="78"/>
      <c r="Q44" s="79">
        <v>6</v>
      </c>
      <c r="R44" s="80">
        <v>3</v>
      </c>
      <c r="S44" s="76">
        <f t="shared" si="3"/>
        <v>0</v>
      </c>
      <c r="T44" s="76">
        <f t="shared" si="4"/>
        <v>27489.340000000004</v>
      </c>
      <c r="U44" s="76">
        <f t="shared" si="5"/>
        <v>13744.670000000002</v>
      </c>
      <c r="V44" s="76">
        <f t="shared" si="6"/>
        <v>10308.502500000002</v>
      </c>
      <c r="W44" s="69">
        <v>0.1</v>
      </c>
      <c r="X44" s="69">
        <v>0.2</v>
      </c>
      <c r="Y44" s="70">
        <v>0.125</v>
      </c>
      <c r="Z44" s="69">
        <v>0.25</v>
      </c>
      <c r="AA44" s="71">
        <v>0.15</v>
      </c>
      <c r="AB44" s="71">
        <v>0.3</v>
      </c>
      <c r="AC44" s="218">
        <v>6</v>
      </c>
      <c r="AD44" s="89">
        <f t="shared" si="7"/>
        <v>2359.6</v>
      </c>
      <c r="AE44" s="64"/>
      <c r="AF44" s="81"/>
      <c r="AG44" s="80">
        <v>6</v>
      </c>
      <c r="AH44" s="80"/>
      <c r="AI44" s="80">
        <v>3</v>
      </c>
      <c r="AJ44" s="89"/>
      <c r="AK44" s="73">
        <f t="shared" si="8"/>
        <v>0</v>
      </c>
      <c r="AL44" s="72">
        <f t="shared" si="9"/>
        <v>0</v>
      </c>
      <c r="AM44" s="72">
        <f t="shared" si="10"/>
        <v>589.9</v>
      </c>
      <c r="AN44" s="72">
        <f t="shared" si="11"/>
        <v>0</v>
      </c>
      <c r="AO44" s="73">
        <f t="shared" si="12"/>
        <v>294.95</v>
      </c>
      <c r="AP44" s="72">
        <f t="shared" si="36"/>
        <v>0</v>
      </c>
      <c r="AQ44" s="64"/>
      <c r="AR44" s="72">
        <f t="shared" si="37"/>
        <v>0</v>
      </c>
      <c r="AS44" s="76">
        <v>0</v>
      </c>
      <c r="AT44" s="74"/>
      <c r="AU44" s="76"/>
      <c r="AV44" s="74"/>
      <c r="AW44" s="76"/>
      <c r="AX44" s="88"/>
      <c r="AY44" s="76">
        <v>2655</v>
      </c>
      <c r="AZ44" s="64"/>
      <c r="BA44" s="83"/>
      <c r="BB44" s="64"/>
      <c r="BC44" s="76"/>
      <c r="BD44" s="80"/>
      <c r="BE44" s="148">
        <f t="shared" si="13"/>
        <v>5154.2512500000012</v>
      </c>
      <c r="BF44" s="67">
        <f t="shared" si="14"/>
        <v>62596.21375000001</v>
      </c>
      <c r="BG44" s="222"/>
      <c r="BH44" s="223">
        <v>0.3</v>
      </c>
      <c r="BI44" s="223">
        <v>0.35</v>
      </c>
      <c r="BJ44" s="224">
        <v>0.4</v>
      </c>
      <c r="BK44" s="226">
        <f t="shared" si="15"/>
        <v>0.33333333333333331</v>
      </c>
      <c r="BL44" s="225">
        <v>6</v>
      </c>
      <c r="BM44" s="227">
        <f t="shared" si="16"/>
        <v>10308.502500000001</v>
      </c>
      <c r="BN44" s="225">
        <f t="shared" si="17"/>
        <v>0.5</v>
      </c>
      <c r="BO44" s="225">
        <v>9</v>
      </c>
      <c r="BP44" s="227">
        <f t="shared" si="18"/>
        <v>12370.203</v>
      </c>
      <c r="BQ44" s="225">
        <f t="shared" si="19"/>
        <v>0</v>
      </c>
      <c r="BR44" s="225"/>
      <c r="BS44" s="225">
        <f t="shared" si="20"/>
        <v>0</v>
      </c>
      <c r="BT44" s="225">
        <f t="shared" si="21"/>
        <v>0</v>
      </c>
      <c r="BU44" s="225"/>
      <c r="BV44" s="225">
        <f t="shared" si="22"/>
        <v>0</v>
      </c>
    </row>
    <row r="45" spans="1:74" s="62" customFormat="1" ht="18.75" customHeight="1">
      <c r="A45" s="64">
        <v>20</v>
      </c>
      <c r="B45" s="64" t="s">
        <v>121</v>
      </c>
      <c r="C45" s="65"/>
      <c r="D45" s="77">
        <v>11</v>
      </c>
      <c r="E45" s="77" t="s">
        <v>130</v>
      </c>
      <c r="F45" s="64" t="s">
        <v>25</v>
      </c>
      <c r="G45" s="64" t="s">
        <v>196</v>
      </c>
      <c r="H45" s="192" t="s">
        <v>197</v>
      </c>
      <c r="I45" s="173">
        <f t="shared" si="2"/>
        <v>1.2777777777777777</v>
      </c>
      <c r="J45" s="64">
        <v>17697</v>
      </c>
      <c r="K45" s="85"/>
      <c r="L45" s="169">
        <v>4.66</v>
      </c>
      <c r="M45" s="76">
        <f t="shared" ref="M45:M49" si="38">J45*L45</f>
        <v>82468.02</v>
      </c>
      <c r="N45" s="66">
        <v>18</v>
      </c>
      <c r="O45" s="66">
        <v>18</v>
      </c>
      <c r="P45" s="78"/>
      <c r="Q45" s="79">
        <v>17</v>
      </c>
      <c r="R45" s="80">
        <v>6</v>
      </c>
      <c r="S45" s="76">
        <f t="shared" si="3"/>
        <v>0</v>
      </c>
      <c r="T45" s="76">
        <f t="shared" si="4"/>
        <v>77886.463333333348</v>
      </c>
      <c r="U45" s="76">
        <f t="shared" si="5"/>
        <v>27489.340000000004</v>
      </c>
      <c r="V45" s="76">
        <f t="shared" si="6"/>
        <v>26343.950833333336</v>
      </c>
      <c r="W45" s="69">
        <v>0.1</v>
      </c>
      <c r="X45" s="69">
        <v>0.2</v>
      </c>
      <c r="Y45" s="70">
        <v>0.125</v>
      </c>
      <c r="Z45" s="69">
        <v>0.25</v>
      </c>
      <c r="AA45" s="71">
        <v>0.15</v>
      </c>
      <c r="AB45" s="71">
        <v>0.3</v>
      </c>
      <c r="AC45" s="218">
        <v>17</v>
      </c>
      <c r="AD45" s="89">
        <f t="shared" si="7"/>
        <v>6685.5333333333328</v>
      </c>
      <c r="AE45" s="64"/>
      <c r="AF45" s="81"/>
      <c r="AG45" s="80"/>
      <c r="AH45" s="80"/>
      <c r="AI45" s="80"/>
      <c r="AJ45" s="89"/>
      <c r="AK45" s="73">
        <f t="shared" si="8"/>
        <v>0</v>
      </c>
      <c r="AL45" s="72">
        <f t="shared" si="9"/>
        <v>0</v>
      </c>
      <c r="AM45" s="72">
        <f t="shared" si="10"/>
        <v>0</v>
      </c>
      <c r="AN45" s="72">
        <f t="shared" si="11"/>
        <v>0</v>
      </c>
      <c r="AO45" s="73">
        <f t="shared" si="12"/>
        <v>0</v>
      </c>
      <c r="AP45" s="72">
        <f t="shared" si="36"/>
        <v>0</v>
      </c>
      <c r="AQ45" s="64"/>
      <c r="AR45" s="72">
        <f>J45*Z45/O45*AQ45</f>
        <v>0</v>
      </c>
      <c r="AS45" s="76">
        <v>0</v>
      </c>
      <c r="AT45" s="74"/>
      <c r="AU45" s="76"/>
      <c r="AV45" s="74"/>
      <c r="AW45" s="76"/>
      <c r="AX45" s="88"/>
      <c r="AY45" s="76">
        <v>2655</v>
      </c>
      <c r="AZ45" s="64"/>
      <c r="BA45" s="64"/>
      <c r="BB45" s="64"/>
      <c r="BC45" s="76"/>
      <c r="BD45" s="80"/>
      <c r="BE45" s="148">
        <f t="shared" si="13"/>
        <v>13171.975416666668</v>
      </c>
      <c r="BF45" s="67">
        <f t="shared" si="14"/>
        <v>154232.26291666669</v>
      </c>
      <c r="BG45" s="222"/>
      <c r="BH45" s="223">
        <v>0.3</v>
      </c>
      <c r="BI45" s="223">
        <v>0.35</v>
      </c>
      <c r="BJ45" s="224">
        <v>0.4</v>
      </c>
      <c r="BK45" s="226">
        <f t="shared" si="15"/>
        <v>1.0555555555555556</v>
      </c>
      <c r="BL45" s="225">
        <v>19</v>
      </c>
      <c r="BM45" s="227">
        <f t="shared" si="16"/>
        <v>32643.591250000001</v>
      </c>
      <c r="BN45" s="226">
        <f t="shared" si="17"/>
        <v>1.2777777777777777</v>
      </c>
      <c r="BO45" s="225">
        <v>23</v>
      </c>
      <c r="BP45" s="227">
        <f t="shared" si="18"/>
        <v>31612.740999999998</v>
      </c>
      <c r="BQ45" s="225">
        <f t="shared" si="19"/>
        <v>0</v>
      </c>
      <c r="BR45" s="225"/>
      <c r="BS45" s="225">
        <f t="shared" si="20"/>
        <v>0</v>
      </c>
      <c r="BT45" s="225">
        <f t="shared" si="21"/>
        <v>0</v>
      </c>
      <c r="BU45" s="225"/>
      <c r="BV45" s="225">
        <f t="shared" si="22"/>
        <v>0</v>
      </c>
    </row>
    <row r="46" spans="1:74" s="62" customFormat="1" ht="18.75" customHeight="1">
      <c r="A46" s="64">
        <v>21</v>
      </c>
      <c r="B46" s="64" t="s">
        <v>201</v>
      </c>
      <c r="C46" s="65"/>
      <c r="D46" s="77"/>
      <c r="E46" s="159" t="s">
        <v>132</v>
      </c>
      <c r="F46" s="64" t="s">
        <v>31</v>
      </c>
      <c r="G46" s="64" t="s">
        <v>194</v>
      </c>
      <c r="H46" s="64" t="s">
        <v>45</v>
      </c>
      <c r="I46" s="173">
        <f t="shared" ref="I46" si="39">(P46+Q46+R46)/18</f>
        <v>0.1111111111111111</v>
      </c>
      <c r="J46" s="14">
        <v>17697</v>
      </c>
      <c r="K46" s="161"/>
      <c r="L46" s="169">
        <v>4.29</v>
      </c>
      <c r="M46" s="76">
        <f t="shared" ref="M46" si="40">J46*L46</f>
        <v>75920.13</v>
      </c>
      <c r="N46" s="66">
        <v>18</v>
      </c>
      <c r="O46" s="66"/>
      <c r="P46" s="78"/>
      <c r="Q46" s="79">
        <v>2</v>
      </c>
      <c r="R46" s="80"/>
      <c r="S46" s="76">
        <f t="shared" si="3"/>
        <v>0</v>
      </c>
      <c r="T46" s="76">
        <f t="shared" si="4"/>
        <v>8435.57</v>
      </c>
      <c r="U46" s="76">
        <f t="shared" si="5"/>
        <v>0</v>
      </c>
      <c r="V46" s="76">
        <f t="shared" si="6"/>
        <v>2108.8924999999999</v>
      </c>
      <c r="W46" s="69"/>
      <c r="X46" s="69"/>
      <c r="Y46" s="70"/>
      <c r="Z46" s="69"/>
      <c r="AA46" s="71"/>
      <c r="AB46" s="71"/>
      <c r="AC46" s="218"/>
      <c r="AD46" s="89">
        <f t="shared" si="7"/>
        <v>0</v>
      </c>
      <c r="AE46" s="64">
        <v>5</v>
      </c>
      <c r="AF46" s="81"/>
      <c r="AG46" s="80">
        <v>10</v>
      </c>
      <c r="AH46" s="80"/>
      <c r="AI46" s="80">
        <v>3</v>
      </c>
      <c r="AJ46" s="89"/>
      <c r="AK46" s="73">
        <f t="shared" ref="AK46" si="41">J46*20%/N46*AE46*50%</f>
        <v>491.58333333333331</v>
      </c>
      <c r="AL46" s="72">
        <f t="shared" ref="AL46" si="42">J46*20%/N46*AF46</f>
        <v>0</v>
      </c>
      <c r="AM46" s="72">
        <f t="shared" ref="AM46" si="43">J46*20%/N46*AG46*50%</f>
        <v>983.16666666666663</v>
      </c>
      <c r="AN46" s="72">
        <f t="shared" ref="AN46" si="44">J46*20%/N46*AH46</f>
        <v>0</v>
      </c>
      <c r="AO46" s="73">
        <f t="shared" ref="AO46" si="45">J46*20%/N46*AI46*50%</f>
        <v>294.95</v>
      </c>
      <c r="AP46" s="72">
        <f t="shared" ref="AP46" si="46">J46*X46/N46*AJ46</f>
        <v>0</v>
      </c>
      <c r="AQ46" s="64"/>
      <c r="AR46" s="72"/>
      <c r="AS46" s="76"/>
      <c r="AT46" s="74"/>
      <c r="AU46" s="76"/>
      <c r="AV46" s="74"/>
      <c r="AW46" s="76"/>
      <c r="AX46" s="88"/>
      <c r="AY46" s="76"/>
      <c r="AZ46" s="64"/>
      <c r="BA46" s="83"/>
      <c r="BB46" s="64"/>
      <c r="BC46" s="76"/>
      <c r="BD46" s="80"/>
      <c r="BE46" s="148">
        <f t="shared" si="13"/>
        <v>1054.44625</v>
      </c>
      <c r="BF46" s="67">
        <f t="shared" si="14"/>
        <v>13368.608749999999</v>
      </c>
      <c r="BG46" s="222"/>
      <c r="BH46" s="223">
        <v>0.3</v>
      </c>
      <c r="BI46" s="223">
        <v>0.35</v>
      </c>
      <c r="BJ46" s="224">
        <v>0.4</v>
      </c>
      <c r="BK46" s="226">
        <f t="shared" si="15"/>
        <v>0.1111111111111111</v>
      </c>
      <c r="BL46" s="225">
        <v>2</v>
      </c>
      <c r="BM46" s="227">
        <f t="shared" si="16"/>
        <v>3163.3387500000003</v>
      </c>
      <c r="BN46" s="225">
        <f t="shared" si="17"/>
        <v>0</v>
      </c>
      <c r="BO46" s="225"/>
      <c r="BP46" s="227">
        <f t="shared" si="18"/>
        <v>0</v>
      </c>
      <c r="BQ46" s="225">
        <f t="shared" si="19"/>
        <v>0</v>
      </c>
      <c r="BR46" s="225"/>
      <c r="BS46" s="225">
        <f t="shared" si="20"/>
        <v>0</v>
      </c>
      <c r="BT46" s="225">
        <f t="shared" si="21"/>
        <v>0</v>
      </c>
      <c r="BU46" s="225"/>
      <c r="BV46" s="225">
        <f t="shared" si="22"/>
        <v>0</v>
      </c>
    </row>
    <row r="47" spans="1:74" s="62" customFormat="1" ht="18.75" customHeight="1">
      <c r="A47" s="64"/>
      <c r="B47" s="64" t="s">
        <v>200</v>
      </c>
      <c r="C47" s="65"/>
      <c r="D47" s="77"/>
      <c r="E47" s="17" t="s">
        <v>135</v>
      </c>
      <c r="F47" s="14" t="s">
        <v>31</v>
      </c>
      <c r="G47" s="14" t="s">
        <v>156</v>
      </c>
      <c r="H47" s="160"/>
      <c r="I47" s="173">
        <f>(P47+Q47+R47)/18</f>
        <v>0.5</v>
      </c>
      <c r="J47" s="14">
        <v>17697</v>
      </c>
      <c r="K47" s="161"/>
      <c r="L47" s="169">
        <v>4.0999999999999996</v>
      </c>
      <c r="M47" s="76">
        <f>J47*L47</f>
        <v>72557.7</v>
      </c>
      <c r="N47" s="66">
        <v>18</v>
      </c>
      <c r="O47" s="66"/>
      <c r="P47" s="78">
        <v>8</v>
      </c>
      <c r="Q47" s="79">
        <v>1</v>
      </c>
      <c r="R47" s="80"/>
      <c r="S47" s="76">
        <f t="shared" si="3"/>
        <v>32247.866666666665</v>
      </c>
      <c r="T47" s="76">
        <f t="shared" si="4"/>
        <v>4030.9833333333331</v>
      </c>
      <c r="U47" s="76">
        <f t="shared" si="5"/>
        <v>0</v>
      </c>
      <c r="V47" s="76">
        <f t="shared" si="6"/>
        <v>9069.7124999999996</v>
      </c>
      <c r="W47" s="69"/>
      <c r="X47" s="69"/>
      <c r="Y47" s="70"/>
      <c r="Z47" s="69"/>
      <c r="AA47" s="71"/>
      <c r="AB47" s="71"/>
      <c r="AC47" s="218">
        <v>5</v>
      </c>
      <c r="AD47" s="89">
        <f t="shared" si="7"/>
        <v>1966.3333333333333</v>
      </c>
      <c r="AE47" s="64">
        <v>8</v>
      </c>
      <c r="AF47" s="81"/>
      <c r="AG47" s="80"/>
      <c r="AH47" s="80"/>
      <c r="AI47" s="80"/>
      <c r="AJ47" s="89"/>
      <c r="AK47" s="73">
        <f>J47*20%/N47*AE47*50%</f>
        <v>786.5333333333333</v>
      </c>
      <c r="AL47" s="72">
        <f>J47*20%/N47*AF47</f>
        <v>0</v>
      </c>
      <c r="AM47" s="72">
        <f>J47*20%/N47*AG47*50%</f>
        <v>0</v>
      </c>
      <c r="AN47" s="72">
        <f>J47*20%/N47*AH47</f>
        <v>0</v>
      </c>
      <c r="AO47" s="73">
        <f>J47*20%/N47*AI47*50%</f>
        <v>0</v>
      </c>
      <c r="AP47" s="72">
        <f>J47*X47/N47*AJ47</f>
        <v>0</v>
      </c>
      <c r="AQ47" s="64"/>
      <c r="AR47" s="72"/>
      <c r="AS47" s="76"/>
      <c r="AT47" s="74"/>
      <c r="AU47" s="76"/>
      <c r="AV47" s="74"/>
      <c r="AW47" s="76"/>
      <c r="AX47" s="88"/>
      <c r="AY47" s="76"/>
      <c r="AZ47" s="64"/>
      <c r="BA47" s="83"/>
      <c r="BB47" s="64"/>
      <c r="BC47" s="76"/>
      <c r="BD47" s="80"/>
      <c r="BE47" s="148">
        <f t="shared" si="13"/>
        <v>4534.8562499999998</v>
      </c>
      <c r="BF47" s="67">
        <f t="shared" si="14"/>
        <v>52636.285416666666</v>
      </c>
      <c r="BG47" s="222"/>
      <c r="BH47" s="223">
        <v>0.3</v>
      </c>
      <c r="BI47" s="223">
        <v>0.35</v>
      </c>
      <c r="BJ47" s="224">
        <v>0.4</v>
      </c>
      <c r="BK47" s="226">
        <f t="shared" si="15"/>
        <v>0.44444444444444442</v>
      </c>
      <c r="BL47" s="225">
        <v>8</v>
      </c>
      <c r="BM47" s="227">
        <f t="shared" si="16"/>
        <v>12092.95</v>
      </c>
      <c r="BN47" s="225">
        <f t="shared" si="17"/>
        <v>0</v>
      </c>
      <c r="BO47" s="225"/>
      <c r="BP47" s="227">
        <f t="shared" si="18"/>
        <v>0</v>
      </c>
      <c r="BQ47" s="225">
        <f t="shared" si="19"/>
        <v>0</v>
      </c>
      <c r="BR47" s="225"/>
      <c r="BS47" s="225">
        <f t="shared" si="20"/>
        <v>0</v>
      </c>
      <c r="BT47" s="225">
        <f t="shared" si="21"/>
        <v>0</v>
      </c>
      <c r="BU47" s="225"/>
      <c r="BV47" s="225">
        <f t="shared" si="22"/>
        <v>0</v>
      </c>
    </row>
    <row r="48" spans="1:74" s="62" customFormat="1" ht="18.75" customHeight="1">
      <c r="A48" s="64"/>
      <c r="B48" s="64" t="s">
        <v>161</v>
      </c>
      <c r="C48" s="65" t="s">
        <v>103</v>
      </c>
      <c r="D48" s="66">
        <v>11</v>
      </c>
      <c r="E48" s="17" t="s">
        <v>135</v>
      </c>
      <c r="F48" s="14" t="s">
        <v>25</v>
      </c>
      <c r="G48" s="14" t="s">
        <v>156</v>
      </c>
      <c r="H48" s="14"/>
      <c r="I48" s="173">
        <f t="shared" si="2"/>
        <v>1.4444444444444444</v>
      </c>
      <c r="J48" s="14">
        <v>17697</v>
      </c>
      <c r="K48" s="161"/>
      <c r="L48" s="169">
        <v>4.0999999999999996</v>
      </c>
      <c r="M48" s="76">
        <f t="shared" si="38"/>
        <v>72557.7</v>
      </c>
      <c r="N48" s="66">
        <v>18</v>
      </c>
      <c r="O48" s="66">
        <v>18</v>
      </c>
      <c r="P48" s="78"/>
      <c r="Q48" s="79">
        <v>20</v>
      </c>
      <c r="R48" s="80">
        <v>6</v>
      </c>
      <c r="S48" s="76">
        <f t="shared" si="3"/>
        <v>0</v>
      </c>
      <c r="T48" s="76">
        <f t="shared" si="4"/>
        <v>80619.666666666657</v>
      </c>
      <c r="U48" s="76">
        <f t="shared" si="5"/>
        <v>24185.899999999998</v>
      </c>
      <c r="V48" s="76">
        <f t="shared" si="6"/>
        <v>26201.391666666663</v>
      </c>
      <c r="W48" s="69">
        <v>0.1</v>
      </c>
      <c r="X48" s="69">
        <v>0.2</v>
      </c>
      <c r="Y48" s="70">
        <v>0.125</v>
      </c>
      <c r="Z48" s="69">
        <v>0.25</v>
      </c>
      <c r="AA48" s="71">
        <v>0.15</v>
      </c>
      <c r="AB48" s="71">
        <v>0.3</v>
      </c>
      <c r="AC48" s="218"/>
      <c r="AD48" s="89">
        <f t="shared" si="7"/>
        <v>0</v>
      </c>
      <c r="AE48" s="66"/>
      <c r="AF48" s="86"/>
      <c r="AG48" s="80">
        <v>20</v>
      </c>
      <c r="AH48" s="80"/>
      <c r="AI48" s="80">
        <v>6</v>
      </c>
      <c r="AJ48" s="76"/>
      <c r="AK48" s="73">
        <f t="shared" si="8"/>
        <v>0</v>
      </c>
      <c r="AL48" s="72">
        <f t="shared" si="9"/>
        <v>0</v>
      </c>
      <c r="AM48" s="72">
        <f t="shared" si="10"/>
        <v>1966.3333333333333</v>
      </c>
      <c r="AN48" s="72">
        <f t="shared" si="11"/>
        <v>0</v>
      </c>
      <c r="AO48" s="73">
        <f t="shared" si="12"/>
        <v>589.9</v>
      </c>
      <c r="AP48" s="72">
        <f>J48*Z48/N48*AJ48</f>
        <v>0</v>
      </c>
      <c r="AQ48" s="80"/>
      <c r="AR48" s="72">
        <f>J48*Z48/O48*AQ48</f>
        <v>0</v>
      </c>
      <c r="AS48" s="79"/>
      <c r="AT48" s="74">
        <f>J48*Z48/N48*AS48</f>
        <v>0</v>
      </c>
      <c r="AU48" s="76"/>
      <c r="AV48" s="76"/>
      <c r="AW48" s="76"/>
      <c r="AX48" s="64"/>
      <c r="AY48" s="76"/>
      <c r="AZ48" s="83"/>
      <c r="BA48" s="64"/>
      <c r="BB48" s="64"/>
      <c r="BC48" s="90"/>
      <c r="BD48" s="79"/>
      <c r="BE48" s="148">
        <f t="shared" si="13"/>
        <v>13100.695833333331</v>
      </c>
      <c r="BF48" s="67">
        <f t="shared" si="14"/>
        <v>146663.88749999998</v>
      </c>
      <c r="BG48" s="222"/>
      <c r="BH48" s="223">
        <v>0.3</v>
      </c>
      <c r="BI48" s="223">
        <v>0.35</v>
      </c>
      <c r="BJ48" s="224">
        <v>0.4</v>
      </c>
      <c r="BK48" s="226">
        <f t="shared" si="15"/>
        <v>1.4444444444444444</v>
      </c>
      <c r="BL48" s="225">
        <v>26</v>
      </c>
      <c r="BM48" s="227">
        <f t="shared" si="16"/>
        <v>39302.087500000001</v>
      </c>
      <c r="BN48" s="225">
        <f t="shared" si="17"/>
        <v>0</v>
      </c>
      <c r="BO48" s="225"/>
      <c r="BP48" s="227">
        <f t="shared" si="18"/>
        <v>0</v>
      </c>
      <c r="BQ48" s="225">
        <f t="shared" si="19"/>
        <v>0</v>
      </c>
      <c r="BR48" s="225"/>
      <c r="BS48" s="225">
        <f t="shared" si="20"/>
        <v>0</v>
      </c>
      <c r="BT48" s="225">
        <f t="shared" si="21"/>
        <v>0</v>
      </c>
      <c r="BU48" s="225"/>
      <c r="BV48" s="225">
        <f t="shared" si="22"/>
        <v>0</v>
      </c>
    </row>
    <row r="49" spans="1:74" s="62" customFormat="1" ht="18.75" customHeight="1">
      <c r="A49" s="64"/>
      <c r="B49" s="64" t="s">
        <v>162</v>
      </c>
      <c r="C49" s="65"/>
      <c r="D49" s="77"/>
      <c r="E49" s="159" t="s">
        <v>135</v>
      </c>
      <c r="F49" s="14" t="s">
        <v>25</v>
      </c>
      <c r="G49" s="14" t="s">
        <v>156</v>
      </c>
      <c r="H49" s="160"/>
      <c r="I49" s="173">
        <f t="shared" si="2"/>
        <v>1</v>
      </c>
      <c r="J49" s="14">
        <v>17697</v>
      </c>
      <c r="K49" s="161"/>
      <c r="L49" s="169">
        <v>4.0999999999999996</v>
      </c>
      <c r="M49" s="76">
        <f t="shared" si="38"/>
        <v>72557.7</v>
      </c>
      <c r="N49" s="66">
        <v>18</v>
      </c>
      <c r="O49" s="66"/>
      <c r="P49" s="78">
        <v>5</v>
      </c>
      <c r="Q49" s="79">
        <v>11</v>
      </c>
      <c r="R49" s="80">
        <v>2</v>
      </c>
      <c r="S49" s="76">
        <f t="shared" si="3"/>
        <v>20154.916666666664</v>
      </c>
      <c r="T49" s="76">
        <f t="shared" si="4"/>
        <v>44340.816666666666</v>
      </c>
      <c r="U49" s="76">
        <f t="shared" si="5"/>
        <v>8061.9666666666662</v>
      </c>
      <c r="V49" s="76">
        <f t="shared" si="6"/>
        <v>18139.424999999999</v>
      </c>
      <c r="W49" s="69"/>
      <c r="X49" s="69"/>
      <c r="Y49" s="70"/>
      <c r="Z49" s="69"/>
      <c r="AA49" s="71"/>
      <c r="AB49" s="71"/>
      <c r="AC49" s="218"/>
      <c r="AD49" s="89">
        <f t="shared" si="7"/>
        <v>0</v>
      </c>
      <c r="AE49" s="64">
        <v>5</v>
      </c>
      <c r="AF49" s="81"/>
      <c r="AG49" s="80">
        <v>10</v>
      </c>
      <c r="AH49" s="80"/>
      <c r="AI49" s="80">
        <v>3</v>
      </c>
      <c r="AJ49" s="89"/>
      <c r="AK49" s="73">
        <f t="shared" si="8"/>
        <v>491.58333333333331</v>
      </c>
      <c r="AL49" s="72">
        <f t="shared" si="9"/>
        <v>0</v>
      </c>
      <c r="AM49" s="72">
        <f t="shared" si="10"/>
        <v>983.16666666666663</v>
      </c>
      <c r="AN49" s="72">
        <f t="shared" si="11"/>
        <v>0</v>
      </c>
      <c r="AO49" s="73">
        <f t="shared" si="12"/>
        <v>294.95</v>
      </c>
      <c r="AP49" s="72">
        <f t="shared" ref="AP49" si="47">J49*X49/N49*AJ49</f>
        <v>0</v>
      </c>
      <c r="AQ49" s="64"/>
      <c r="AR49" s="72"/>
      <c r="AS49" s="76"/>
      <c r="AT49" s="74"/>
      <c r="AU49" s="76"/>
      <c r="AV49" s="74"/>
      <c r="AW49" s="76"/>
      <c r="AX49" s="88"/>
      <c r="AY49" s="76"/>
      <c r="AZ49" s="64"/>
      <c r="BA49" s="83"/>
      <c r="BB49" s="64"/>
      <c r="BC49" s="76"/>
      <c r="BD49" s="80"/>
      <c r="BE49" s="148">
        <f t="shared" si="13"/>
        <v>9069.7124999999996</v>
      </c>
      <c r="BF49" s="67">
        <f t="shared" si="14"/>
        <v>101536.53749999999</v>
      </c>
      <c r="BG49" s="222"/>
      <c r="BH49" s="223">
        <v>0.3</v>
      </c>
      <c r="BI49" s="223">
        <v>0.35</v>
      </c>
      <c r="BJ49" s="224">
        <v>0.4</v>
      </c>
      <c r="BK49" s="226">
        <f t="shared" si="15"/>
        <v>0.94444444444444442</v>
      </c>
      <c r="BL49" s="225">
        <v>17</v>
      </c>
      <c r="BM49" s="227">
        <f t="shared" si="16"/>
        <v>25697.518750000003</v>
      </c>
      <c r="BN49" s="225">
        <f t="shared" si="17"/>
        <v>0</v>
      </c>
      <c r="BO49" s="225"/>
      <c r="BP49" s="227">
        <f t="shared" si="18"/>
        <v>0</v>
      </c>
      <c r="BQ49" s="225">
        <f t="shared" si="19"/>
        <v>0</v>
      </c>
      <c r="BR49" s="225"/>
      <c r="BS49" s="225">
        <f t="shared" si="20"/>
        <v>0</v>
      </c>
      <c r="BT49" s="225">
        <f t="shared" si="21"/>
        <v>0</v>
      </c>
      <c r="BU49" s="225"/>
      <c r="BV49" s="225">
        <f t="shared" si="22"/>
        <v>0</v>
      </c>
    </row>
    <row r="50" spans="1:74" s="168" customFormat="1">
      <c r="A50" s="228"/>
      <c r="B50" s="228" t="s">
        <v>34</v>
      </c>
      <c r="C50" s="229"/>
      <c r="D50" s="230" t="s">
        <v>34</v>
      </c>
      <c r="E50" s="230"/>
      <c r="F50" s="228" t="s">
        <v>34</v>
      </c>
      <c r="G50" s="228" t="s">
        <v>34</v>
      </c>
      <c r="H50" s="228"/>
      <c r="I50" s="231">
        <f>SUM(I22:I49)</f>
        <v>20.333333333333332</v>
      </c>
      <c r="J50" s="228" t="s">
        <v>34</v>
      </c>
      <c r="K50" s="232"/>
      <c r="L50" s="242"/>
      <c r="M50" s="228" t="s">
        <v>34</v>
      </c>
      <c r="N50" s="233"/>
      <c r="O50" s="233"/>
      <c r="P50" s="239">
        <f>SUM(P22:P49)</f>
        <v>107</v>
      </c>
      <c r="Q50" s="239">
        <f t="shared" ref="Q50:R50" si="48">SUM(Q22:Q49)</f>
        <v>180</v>
      </c>
      <c r="R50" s="239">
        <f t="shared" si="48"/>
        <v>79</v>
      </c>
      <c r="S50" s="234">
        <f t="shared" ref="S50" si="49">SUM(S22:S49)</f>
        <v>446731.27</v>
      </c>
      <c r="T50" s="234">
        <f t="shared" ref="T50" si="50">SUM(T22:T49)</f>
        <v>823234.94499999995</v>
      </c>
      <c r="U50" s="234">
        <f t="shared" ref="U50" si="51">SUM(U22:U49)</f>
        <v>370909.45666666672</v>
      </c>
      <c r="V50" s="234">
        <f t="shared" ref="V50" si="52">SUM(V22:V49)</f>
        <v>410218.91791666677</v>
      </c>
      <c r="W50" s="234">
        <f t="shared" ref="W50" si="53">SUM(W22:W49)</f>
        <v>2.3000000000000007</v>
      </c>
      <c r="X50" s="234">
        <f t="shared" ref="X50" si="54">SUM(X22:X49)</f>
        <v>4.6000000000000014</v>
      </c>
      <c r="Y50" s="234">
        <f t="shared" ref="Y50" si="55">SUM(Y22:Y49)</f>
        <v>2.875</v>
      </c>
      <c r="Z50" s="234">
        <f t="shared" ref="Z50" si="56">SUM(Z22:Z49)</f>
        <v>5.75</v>
      </c>
      <c r="AA50" s="234">
        <f t="shared" ref="AA50" si="57">SUM(AA22:AA49)</f>
        <v>3.4499999999999988</v>
      </c>
      <c r="AB50" s="234">
        <f t="shared" ref="AB50" si="58">SUM(AB22:AB49)</f>
        <v>6.8999999999999977</v>
      </c>
      <c r="AC50" s="234">
        <f t="shared" ref="AC50" si="59">SUM(AC22:AC49)</f>
        <v>166</v>
      </c>
      <c r="AD50" s="234">
        <f t="shared" ref="AD50" si="60">SUM(AD22:AD49)</f>
        <v>65282.266666666663</v>
      </c>
      <c r="AE50" s="234">
        <f t="shared" ref="AE50" si="61">SUM(AE22:AE49)</f>
        <v>88</v>
      </c>
      <c r="AF50" s="234">
        <f t="shared" ref="AF50" si="62">SUM(AF22:AF49)</f>
        <v>0</v>
      </c>
      <c r="AG50" s="234">
        <f t="shared" ref="AG50" si="63">SUM(AG22:AG49)</f>
        <v>122</v>
      </c>
      <c r="AH50" s="234">
        <f t="shared" ref="AH50" si="64">SUM(AH22:AH49)</f>
        <v>0</v>
      </c>
      <c r="AI50" s="234">
        <f t="shared" ref="AI50" si="65">SUM(AI22:AI49)</f>
        <v>53</v>
      </c>
      <c r="AJ50" s="234">
        <f t="shared" ref="AJ50" si="66">SUM(AJ22:AJ49)</f>
        <v>0</v>
      </c>
      <c r="AK50" s="234">
        <f t="shared" ref="AK50" si="67">SUM(AK22:AK49)</f>
        <v>8651.8666666666668</v>
      </c>
      <c r="AL50" s="234">
        <f t="shared" ref="AL50" si="68">SUM(AL22:AL49)</f>
        <v>0</v>
      </c>
      <c r="AM50" s="234">
        <f t="shared" ref="AM50" si="69">SUM(AM22:AM49)</f>
        <v>11994.633333333333</v>
      </c>
      <c r="AN50" s="234">
        <f t="shared" ref="AN50" si="70">SUM(AN22:AN49)</f>
        <v>3932.6666666666665</v>
      </c>
      <c r="AO50" s="234">
        <f t="shared" ref="AO50" si="71">SUM(AO22:AO49)</f>
        <v>5210.7833333333328</v>
      </c>
      <c r="AP50" s="234">
        <f t="shared" ref="AP50" si="72">SUM(AP22:AP49)</f>
        <v>0</v>
      </c>
      <c r="AQ50" s="234">
        <f t="shared" ref="AQ50" si="73">SUM(AQ22:AQ49)</f>
        <v>0</v>
      </c>
      <c r="AR50" s="234">
        <f t="shared" ref="AR50" si="74">SUM(AR22:AR49)</f>
        <v>0</v>
      </c>
      <c r="AS50" s="234">
        <f t="shared" ref="AS50" si="75">SUM(AS22:AS49)</f>
        <v>0</v>
      </c>
      <c r="AT50" s="234">
        <f t="shared" ref="AT50" si="76">SUM(AT22:AT49)</f>
        <v>0</v>
      </c>
      <c r="AU50" s="234">
        <f t="shared" ref="AU50" si="77">SUM(AU22:AU49)</f>
        <v>0</v>
      </c>
      <c r="AV50" s="234">
        <f t="shared" ref="AV50" si="78">SUM(AV22:AV49)</f>
        <v>0</v>
      </c>
      <c r="AW50" s="234">
        <f t="shared" ref="AW50" si="79">SUM(AW22:AW49)</f>
        <v>8848</v>
      </c>
      <c r="AX50" s="234">
        <f t="shared" ref="AX50" si="80">SUM(AX22:AX49)</f>
        <v>0</v>
      </c>
      <c r="AY50" s="234">
        <f t="shared" ref="AY50" si="81">SUM(AY22:AY49)</f>
        <v>13275</v>
      </c>
      <c r="AZ50" s="234">
        <f t="shared" ref="AZ50" si="82">SUM(AZ22:AZ49)</f>
        <v>0</v>
      </c>
      <c r="BA50" s="234">
        <f t="shared" ref="BA50" si="83">SUM(BA22:BA49)</f>
        <v>5310</v>
      </c>
      <c r="BB50" s="234">
        <f t="shared" ref="BB50" si="84">SUM(BB22:BB49)</f>
        <v>0</v>
      </c>
      <c r="BC50" s="234">
        <f t="shared" ref="BC50" si="85">SUM(BC22:BC49)</f>
        <v>3540</v>
      </c>
      <c r="BD50" s="234">
        <f t="shared" ref="BD50" si="86">SUM(BD22:BD49)</f>
        <v>24773</v>
      </c>
      <c r="BE50" s="234">
        <f t="shared" ref="BE50" si="87">SUM(BE22:BE49)</f>
        <v>205109.45895833339</v>
      </c>
      <c r="BF50" s="234">
        <f t="shared" ref="BF50" si="88">SUM(BF22:BF49)</f>
        <v>2407022.2652083337</v>
      </c>
      <c r="BG50" s="235"/>
      <c r="BH50" s="235"/>
      <c r="BI50" s="235"/>
      <c r="BJ50" s="235"/>
      <c r="BK50" s="236">
        <f t="shared" ref="BK50" si="89">SUM(BK22:BK49)</f>
        <v>17.944444444444443</v>
      </c>
      <c r="BL50" s="236">
        <f t="shared" ref="BL50" si="90">SUM(BL22:BL49)</f>
        <v>323</v>
      </c>
      <c r="BM50" s="236">
        <f t="shared" ref="BM50" si="91">SUM(BM22:BM49)</f>
        <v>538545.51812500006</v>
      </c>
      <c r="BN50" s="236">
        <f t="shared" ref="BN50" si="92">SUM(BN22:BN49)</f>
        <v>7.5555555555555545</v>
      </c>
      <c r="BO50" s="236">
        <f t="shared" ref="BO50" si="93">SUM(BO22:BO49)</f>
        <v>136</v>
      </c>
      <c r="BP50" s="236">
        <f t="shared" ref="BP50" si="94">SUM(BP22:BP49)</f>
        <v>193440.008</v>
      </c>
      <c r="BQ50" s="236">
        <f t="shared" ref="BQ50" si="95">SUM(BQ22:BQ49)</f>
        <v>2.9444444444444442</v>
      </c>
      <c r="BR50" s="236">
        <f t="shared" ref="BR50" si="96">SUM(BR22:BR49)</f>
        <v>53</v>
      </c>
      <c r="BS50" s="236">
        <f t="shared" ref="BS50" si="97">SUM(BS22:BS49)</f>
        <v>88601.013666666666</v>
      </c>
      <c r="BT50" s="236">
        <f t="shared" ref="BT50" si="98">SUM(BT22:BT49)</f>
        <v>1.3888888888888888</v>
      </c>
      <c r="BU50" s="236">
        <f t="shared" ref="BU50" si="99">SUM(BU22:BU49)</f>
        <v>25</v>
      </c>
      <c r="BV50" s="236">
        <f t="shared" ref="BV50" si="100">SUM(BV22:BV49)</f>
        <v>52304.466666666682</v>
      </c>
    </row>
    <row r="51" spans="1:74">
      <c r="A51" s="68"/>
      <c r="B51" s="68"/>
      <c r="C51" s="135"/>
      <c r="D51" s="68"/>
      <c r="E51" s="68"/>
      <c r="F51" s="68"/>
      <c r="G51" s="68"/>
      <c r="H51" s="68"/>
      <c r="I51" s="187"/>
      <c r="J51" s="68"/>
      <c r="K51" s="136"/>
      <c r="L51" s="95"/>
      <c r="M51" s="68"/>
      <c r="N51" s="91"/>
      <c r="O51" s="91"/>
      <c r="P51" s="68"/>
      <c r="Q51" s="137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91"/>
      <c r="AD51" s="68"/>
      <c r="AE51" s="68"/>
      <c r="AF51" s="68"/>
      <c r="AG51" s="68"/>
      <c r="AH51" s="68"/>
      <c r="AI51" s="68"/>
      <c r="AJ51" s="68"/>
      <c r="AK51" s="138"/>
      <c r="AL51" s="138"/>
      <c r="AM51" s="138"/>
      <c r="AN51" s="138"/>
      <c r="AO51" s="138"/>
      <c r="AP51" s="138"/>
      <c r="AQ51" s="138"/>
      <c r="AR51" s="138"/>
      <c r="AS51" s="138"/>
      <c r="AT51" s="68"/>
      <c r="AU51" s="68"/>
      <c r="AV51" s="68"/>
      <c r="AW51" s="68"/>
      <c r="AX51" s="137"/>
      <c r="AY51" s="68"/>
      <c r="AZ51" s="68"/>
      <c r="BA51" s="68"/>
      <c r="BB51" s="68"/>
      <c r="BC51" s="68"/>
      <c r="BD51" s="68"/>
      <c r="BE51" s="68"/>
      <c r="BF51" s="68"/>
      <c r="BG51" s="68"/>
      <c r="BH51" s="68"/>
      <c r="BI51" s="68"/>
    </row>
    <row r="52" spans="1:74">
      <c r="A52" s="68"/>
      <c r="B52" s="68"/>
      <c r="C52" s="139"/>
      <c r="D52" s="140"/>
      <c r="E52" s="141"/>
      <c r="F52" s="141"/>
      <c r="G52" s="142" t="s">
        <v>35</v>
      </c>
      <c r="H52" s="142"/>
      <c r="I52" s="37"/>
      <c r="J52" s="185"/>
      <c r="K52" s="185"/>
      <c r="L52" s="104"/>
      <c r="M52" s="142"/>
      <c r="N52" s="142" t="s">
        <v>137</v>
      </c>
      <c r="O52" s="140"/>
      <c r="P52" s="140"/>
      <c r="Q52" s="68"/>
      <c r="R52" s="68"/>
      <c r="S52" s="91"/>
      <c r="T52" s="141"/>
      <c r="U52" s="141"/>
      <c r="V52" s="141"/>
      <c r="W52" s="141"/>
      <c r="X52" s="141"/>
      <c r="Y52" s="141"/>
      <c r="Z52" s="68"/>
      <c r="AA52" s="68"/>
      <c r="AB52" s="68"/>
      <c r="AC52" s="91"/>
      <c r="AD52" s="68"/>
      <c r="AE52" s="68"/>
      <c r="AF52" s="68"/>
      <c r="AG52" s="68"/>
      <c r="AH52" s="68"/>
      <c r="AI52" s="68"/>
      <c r="AJ52" s="68"/>
      <c r="AK52" s="143"/>
      <c r="AL52" s="143"/>
      <c r="AM52" s="143"/>
      <c r="AN52" s="185"/>
      <c r="AO52" s="142"/>
      <c r="AP52" s="144"/>
      <c r="AQ52" s="144"/>
      <c r="AR52" s="144"/>
      <c r="AS52" s="351"/>
      <c r="AT52" s="351"/>
      <c r="AU52" s="351"/>
      <c r="AV52" s="351"/>
      <c r="AW52" s="351"/>
      <c r="AX52" s="351"/>
      <c r="AY52" s="351"/>
      <c r="AZ52" s="145"/>
      <c r="BA52" s="145"/>
      <c r="BB52" s="145"/>
      <c r="BC52" s="145"/>
      <c r="BD52" s="145"/>
      <c r="BE52" s="145"/>
      <c r="BF52" s="145"/>
      <c r="BG52" s="145"/>
      <c r="BH52" s="145"/>
      <c r="BI52" s="145"/>
      <c r="BJ52" s="29"/>
      <c r="BK52" s="35"/>
    </row>
    <row r="53" spans="1:74">
      <c r="A53" s="68"/>
      <c r="B53" s="68"/>
      <c r="C53" s="68"/>
      <c r="D53" s="68"/>
      <c r="E53" s="141"/>
      <c r="F53" s="141"/>
      <c r="G53" s="142"/>
      <c r="H53" s="142"/>
      <c r="I53" s="37"/>
      <c r="J53" s="185"/>
      <c r="K53" s="185"/>
      <c r="L53" s="104"/>
      <c r="M53" s="142"/>
      <c r="N53" s="142"/>
      <c r="O53" s="142"/>
      <c r="P53" s="140"/>
      <c r="Q53" s="68"/>
      <c r="R53" s="68"/>
      <c r="S53" s="91"/>
      <c r="T53" s="141"/>
      <c r="U53" s="141"/>
      <c r="V53" s="141"/>
      <c r="W53" s="141"/>
      <c r="X53" s="141"/>
      <c r="Y53" s="141"/>
      <c r="Z53" s="68"/>
      <c r="AA53" s="68"/>
      <c r="AB53" s="68"/>
      <c r="AC53" s="91"/>
      <c r="AD53" s="68"/>
      <c r="AE53" s="68"/>
      <c r="AF53" s="68"/>
      <c r="AG53" s="68"/>
      <c r="AH53" s="68"/>
      <c r="AI53" s="68"/>
      <c r="AJ53" s="68"/>
      <c r="AK53" s="143"/>
      <c r="AL53" s="143"/>
      <c r="AM53" s="143"/>
      <c r="AN53" s="185"/>
      <c r="AO53" s="142"/>
      <c r="AP53" s="144"/>
      <c r="AQ53" s="144"/>
      <c r="AR53" s="144"/>
      <c r="AS53" s="352"/>
      <c r="AT53" s="352"/>
      <c r="AU53" s="352"/>
      <c r="AV53" s="352"/>
      <c r="AW53" s="146"/>
      <c r="AX53" s="142"/>
      <c r="AY53" s="140"/>
      <c r="AZ53" s="68"/>
      <c r="BA53" s="68"/>
      <c r="BB53" s="68"/>
      <c r="BC53" s="68"/>
      <c r="BD53" s="68"/>
      <c r="BE53" s="68"/>
      <c r="BF53" s="68"/>
      <c r="BG53" s="68"/>
      <c r="BH53" s="68"/>
      <c r="BI53" s="68"/>
      <c r="BJ53" s="29"/>
      <c r="BK53" s="35"/>
    </row>
    <row r="54" spans="1:74">
      <c r="A54" s="18"/>
      <c r="B54" s="18"/>
      <c r="C54" s="96"/>
      <c r="D54" s="96"/>
      <c r="E54" s="109"/>
      <c r="F54" s="109"/>
      <c r="G54" s="38" t="s">
        <v>142</v>
      </c>
      <c r="H54" s="37"/>
      <c r="I54" s="37"/>
      <c r="J54" s="104"/>
      <c r="K54" s="104"/>
      <c r="L54" s="104"/>
      <c r="M54" s="37"/>
      <c r="N54" s="1" t="s">
        <v>143</v>
      </c>
      <c r="O54" s="21"/>
      <c r="P54" s="20"/>
      <c r="Q54" s="18"/>
      <c r="R54" s="18"/>
      <c r="S54" s="29"/>
      <c r="T54" s="109"/>
      <c r="U54" s="109"/>
      <c r="V54" s="109"/>
      <c r="W54" s="109"/>
      <c r="X54" s="109"/>
      <c r="Y54" s="109"/>
      <c r="Z54" s="18"/>
      <c r="AA54" s="18"/>
      <c r="AB54" s="18"/>
      <c r="AC54" s="29"/>
      <c r="AD54" s="18"/>
      <c r="AE54" s="18"/>
      <c r="AF54" s="18"/>
      <c r="AG54" s="18"/>
      <c r="AH54" s="18"/>
      <c r="AI54" s="18"/>
      <c r="AJ54" s="18"/>
      <c r="AK54" s="26"/>
      <c r="AL54" s="26"/>
      <c r="AM54" s="26"/>
      <c r="AN54" s="104"/>
      <c r="AO54" s="37"/>
      <c r="AP54" s="97"/>
      <c r="AQ54" s="97"/>
      <c r="AR54" s="97"/>
      <c r="AS54" s="353"/>
      <c r="AT54" s="353"/>
      <c r="AU54" s="353"/>
      <c r="AV54" s="353"/>
      <c r="AW54" s="25"/>
      <c r="AX54" s="21"/>
      <c r="AY54" s="20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29"/>
      <c r="BK54" s="29"/>
    </row>
    <row r="55" spans="1:74">
      <c r="A55" s="18"/>
      <c r="B55" s="18"/>
      <c r="C55" s="96"/>
      <c r="D55" s="36"/>
      <c r="E55" s="109"/>
      <c r="F55" s="109"/>
      <c r="G55" s="37"/>
      <c r="H55" s="37"/>
      <c r="I55" s="37"/>
      <c r="J55" s="104"/>
      <c r="K55" s="104"/>
      <c r="L55" s="104"/>
      <c r="M55" s="37"/>
      <c r="N55" s="21"/>
      <c r="O55" s="21"/>
      <c r="P55" s="20"/>
      <c r="Q55" s="18"/>
      <c r="R55" s="18"/>
      <c r="S55" s="29"/>
      <c r="T55" s="109"/>
      <c r="U55" s="109"/>
      <c r="V55" s="109"/>
      <c r="W55" s="109"/>
      <c r="X55" s="109"/>
      <c r="Y55" s="109"/>
      <c r="Z55" s="18"/>
      <c r="AA55" s="18"/>
      <c r="AB55" s="18"/>
      <c r="AC55" s="29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98"/>
      <c r="AX55" s="98"/>
      <c r="AY55" s="9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29"/>
      <c r="BK55" s="29"/>
    </row>
    <row r="56" spans="1:74">
      <c r="A56" s="18"/>
      <c r="B56" s="18"/>
      <c r="C56" s="36"/>
      <c r="D56" s="36"/>
      <c r="E56" s="109"/>
      <c r="F56" s="109"/>
      <c r="G56" s="39" t="s">
        <v>36</v>
      </c>
      <c r="H56" s="37"/>
      <c r="I56" s="37"/>
      <c r="J56" s="104"/>
      <c r="K56" s="104"/>
      <c r="L56" s="104"/>
      <c r="M56" s="37"/>
      <c r="N56" s="25" t="s">
        <v>163</v>
      </c>
      <c r="O56" s="21"/>
      <c r="P56" s="20" t="s">
        <v>165</v>
      </c>
      <c r="Q56" s="18"/>
      <c r="R56" s="18"/>
      <c r="S56" s="29"/>
      <c r="T56" s="109"/>
      <c r="U56" s="109"/>
      <c r="V56" s="109"/>
      <c r="W56" s="109"/>
      <c r="X56" s="109"/>
      <c r="Y56" s="109"/>
      <c r="Z56" s="18"/>
      <c r="AA56" s="18"/>
      <c r="AB56" s="18"/>
      <c r="AC56" s="29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29"/>
      <c r="BK56" s="29"/>
    </row>
    <row r="57" spans="1:74">
      <c r="A57" s="18"/>
      <c r="B57" s="18"/>
      <c r="C57" s="99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96"/>
      <c r="Q57" s="96"/>
      <c r="R57" s="96"/>
      <c r="S57" s="354"/>
      <c r="T57" s="354"/>
      <c r="U57" s="354"/>
      <c r="V57" s="354"/>
      <c r="W57" s="100"/>
      <c r="X57" s="100"/>
      <c r="Y57" s="101"/>
      <c r="Z57" s="18"/>
      <c r="AA57" s="18"/>
      <c r="AB57" s="18"/>
      <c r="AC57" s="29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29"/>
      <c r="BK57" s="29"/>
    </row>
    <row r="58" spans="1:74">
      <c r="A58" s="18"/>
      <c r="B58" s="18"/>
      <c r="C58" s="96"/>
      <c r="D58" s="96"/>
      <c r="E58" s="96"/>
      <c r="F58" s="96"/>
      <c r="G58" s="96"/>
      <c r="H58" s="355"/>
      <c r="I58" s="355"/>
      <c r="J58" s="355"/>
      <c r="K58" s="355"/>
      <c r="L58" s="355"/>
      <c r="M58" s="355"/>
      <c r="N58" s="355"/>
      <c r="O58" s="355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29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29"/>
      <c r="BK58" s="29"/>
    </row>
    <row r="59" spans="1:74">
      <c r="A59" s="18"/>
      <c r="B59" s="18"/>
      <c r="C59" s="96"/>
      <c r="D59" s="96"/>
      <c r="E59" s="96"/>
      <c r="F59" s="96"/>
      <c r="G59" s="96"/>
      <c r="H59" s="350"/>
      <c r="I59" s="350"/>
      <c r="J59" s="350"/>
      <c r="K59" s="350"/>
      <c r="L59" s="199"/>
      <c r="M59" s="100"/>
      <c r="N59" s="100"/>
      <c r="O59" s="101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29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29"/>
      <c r="BK59" s="29"/>
    </row>
    <row r="60" spans="1:74">
      <c r="A60" s="18"/>
      <c r="B60" s="18"/>
      <c r="C60" s="99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29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29"/>
      <c r="BK60" s="29"/>
    </row>
    <row r="61" spans="1:74">
      <c r="A61" s="18"/>
      <c r="B61" s="18"/>
      <c r="C61" s="36"/>
      <c r="D61" s="36"/>
      <c r="E61" s="36"/>
      <c r="F61" s="36"/>
      <c r="G61" s="36"/>
      <c r="H61" s="36"/>
      <c r="I61" s="36"/>
      <c r="J61" s="36"/>
      <c r="K61" s="102"/>
      <c r="L61" s="102"/>
      <c r="M61" s="36"/>
      <c r="N61" s="99"/>
      <c r="O61" s="99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29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29"/>
      <c r="BK61" s="29"/>
    </row>
    <row r="62" spans="1:74">
      <c r="A62" s="18"/>
      <c r="B62" s="18"/>
      <c r="C62" s="36"/>
      <c r="D62" s="36"/>
      <c r="E62" s="36"/>
      <c r="F62" s="36"/>
      <c r="G62" s="36"/>
      <c r="H62" s="36"/>
      <c r="I62" s="36"/>
      <c r="J62" s="36"/>
      <c r="K62" s="102"/>
      <c r="L62" s="102"/>
      <c r="M62" s="36"/>
      <c r="N62" s="99"/>
      <c r="O62" s="99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29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29"/>
      <c r="BK62" s="29"/>
    </row>
    <row r="63" spans="1:74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95"/>
      <c r="L63" s="95"/>
      <c r="M63" s="18"/>
      <c r="N63" s="29"/>
      <c r="O63" s="29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29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29"/>
      <c r="BK63" s="29"/>
    </row>
    <row r="64" spans="1:74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95"/>
      <c r="L64" s="95"/>
      <c r="M64" s="18"/>
      <c r="N64" s="29"/>
      <c r="O64" s="29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29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29"/>
      <c r="BK64" s="29"/>
    </row>
    <row r="65" spans="1:63">
      <c r="A65" s="50"/>
      <c r="B65" s="50"/>
      <c r="C65" s="50"/>
      <c r="D65" s="50"/>
      <c r="E65" s="50"/>
      <c r="F65" s="50"/>
      <c r="G65" s="50"/>
      <c r="H65" s="50"/>
      <c r="I65" s="50"/>
      <c r="J65" s="50"/>
      <c r="K65" s="55"/>
      <c r="L65" s="55"/>
      <c r="M65" s="50"/>
      <c r="N65" s="51"/>
      <c r="O65" s="51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1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1"/>
      <c r="BK65" s="51"/>
    </row>
  </sheetData>
  <mergeCells count="69">
    <mergeCell ref="H59:K59"/>
    <mergeCell ref="BA20:BB20"/>
    <mergeCell ref="AS52:AY52"/>
    <mergeCell ref="AS53:AV53"/>
    <mergeCell ref="AS54:AV54"/>
    <mergeCell ref="S57:V57"/>
    <mergeCell ref="H58:O58"/>
    <mergeCell ref="AS20:AT20"/>
    <mergeCell ref="AU20:AV20"/>
    <mergeCell ref="AW20:AX20"/>
    <mergeCell ref="AK18:AP19"/>
    <mergeCell ref="AQ18:AV19"/>
    <mergeCell ref="AW18:BB19"/>
    <mergeCell ref="BC18:BC21"/>
    <mergeCell ref="BD18:BD21"/>
    <mergeCell ref="AW13:BA13"/>
    <mergeCell ref="AW14:BA14"/>
    <mergeCell ref="AW15:BA15"/>
    <mergeCell ref="AW16:BA16"/>
    <mergeCell ref="BE19:BE21"/>
    <mergeCell ref="AW12:BA12"/>
    <mergeCell ref="AD18:AD21"/>
    <mergeCell ref="AC18:AC21"/>
    <mergeCell ref="C18:C20"/>
    <mergeCell ref="P18:R18"/>
    <mergeCell ref="Q19:Q21"/>
    <mergeCell ref="P19:P21"/>
    <mergeCell ref="N18:N21"/>
    <mergeCell ref="F18:F21"/>
    <mergeCell ref="G18:G21"/>
    <mergeCell ref="H18:H21"/>
    <mergeCell ref="I18:I21"/>
    <mergeCell ref="J18:J21"/>
    <mergeCell ref="L18:L21"/>
    <mergeCell ref="M18:M21"/>
    <mergeCell ref="AY20:AZ20"/>
    <mergeCell ref="AW7:BA7"/>
    <mergeCell ref="AW8:BA8"/>
    <mergeCell ref="AW9:BA9"/>
    <mergeCell ref="AW10:BA10"/>
    <mergeCell ref="AW11:BA11"/>
    <mergeCell ref="AW6:BA6"/>
    <mergeCell ref="AW1:BA1"/>
    <mergeCell ref="AW2:BA2"/>
    <mergeCell ref="AW3:BA3"/>
    <mergeCell ref="AW4:BA4"/>
    <mergeCell ref="AW5:BA5"/>
    <mergeCell ref="B18:B21"/>
    <mergeCell ref="A18:A21"/>
    <mergeCell ref="U19:U21"/>
    <mergeCell ref="T19:T21"/>
    <mergeCell ref="S19:S21"/>
    <mergeCell ref="R19:R21"/>
    <mergeCell ref="BK19:BM20"/>
    <mergeCell ref="BN19:BP20"/>
    <mergeCell ref="BQ19:BS20"/>
    <mergeCell ref="BT19:BV20"/>
    <mergeCell ref="E18:E21"/>
    <mergeCell ref="V19:V21"/>
    <mergeCell ref="W18:Z18"/>
    <mergeCell ref="BF19:BF21"/>
    <mergeCell ref="AE20:AF20"/>
    <mergeCell ref="AG20:AH20"/>
    <mergeCell ref="AI20:AJ20"/>
    <mergeCell ref="AK20:AL20"/>
    <mergeCell ref="AM20:AN20"/>
    <mergeCell ref="AO20:AP20"/>
    <mergeCell ref="AQ20:AR20"/>
    <mergeCell ref="AE18:AJ19"/>
  </mergeCells>
  <pageMargins left="0.31496062992125984" right="0.11811023622047245" top="1.3385826771653544" bottom="0" header="1.299212598425197" footer="0"/>
  <pageSetup paperSize="9" scale="49" fitToWidth="3" orientation="landscape" r:id="rId1"/>
  <colBreaks count="1" manualBreakCount="1">
    <brk id="42" max="56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BF65"/>
  <sheetViews>
    <sheetView tabSelected="1" view="pageBreakPreview" topLeftCell="A35" zoomScale="90" zoomScaleNormal="40" zoomScaleSheetLayoutView="90" workbookViewId="0">
      <selection activeCell="B35" sqref="B1:B1048576"/>
    </sheetView>
  </sheetViews>
  <sheetFormatPr defaultRowHeight="15"/>
  <cols>
    <col min="1" max="1" width="5.42578125" customWidth="1"/>
    <col min="2" max="2" width="18.42578125" customWidth="1"/>
    <col min="3" max="3" width="5.140625" hidden="1" customWidth="1"/>
    <col min="4" max="4" width="3.28515625" hidden="1" customWidth="1"/>
    <col min="5" max="5" width="10" customWidth="1"/>
    <col min="6" max="7" width="9.140625" customWidth="1"/>
    <col min="8" max="8" width="8.42578125" customWidth="1"/>
    <col min="9" max="9" width="6.42578125" style="188" customWidth="1"/>
    <col min="10" max="10" width="7" customWidth="1"/>
    <col min="11" max="11" width="7" hidden="1" customWidth="1"/>
    <col min="12" max="12" width="7" style="188" customWidth="1"/>
    <col min="13" max="13" width="7.42578125" customWidth="1"/>
    <col min="14" max="14" width="8.85546875" customWidth="1"/>
    <col min="15" max="15" width="7.28515625" hidden="1" customWidth="1"/>
    <col min="16" max="16" width="7" customWidth="1"/>
    <col min="17" max="17" width="6.85546875" customWidth="1"/>
    <col min="18" max="18" width="7.7109375" customWidth="1"/>
    <col min="19" max="19" width="9.140625" customWidth="1"/>
    <col min="23" max="28" width="9.140625" hidden="1" customWidth="1"/>
    <col min="29" max="29" width="9.140625" style="162" customWidth="1"/>
    <col min="30" max="30" width="9.140625" customWidth="1"/>
    <col min="31" max="31" width="5.7109375" customWidth="1"/>
    <col min="32" max="32" width="6.5703125" customWidth="1"/>
    <col min="33" max="33" width="7" customWidth="1"/>
    <col min="34" max="34" width="6.7109375" customWidth="1"/>
    <col min="35" max="35" width="5.85546875" customWidth="1"/>
    <col min="36" max="36" width="6.85546875" customWidth="1"/>
    <col min="37" max="37" width="7.28515625" customWidth="1"/>
    <col min="38" max="38" width="6.7109375" customWidth="1"/>
    <col min="39" max="39" width="6.5703125" customWidth="1"/>
    <col min="40" max="40" width="7.7109375" customWidth="1"/>
    <col min="41" max="41" width="6.7109375" customWidth="1"/>
    <col min="42" max="42" width="7" customWidth="1"/>
    <col min="43" max="43" width="6.140625" hidden="1" customWidth="1"/>
    <col min="44" max="44" width="7.28515625" hidden="1" customWidth="1"/>
    <col min="45" max="46" width="6.7109375" hidden="1" customWidth="1"/>
    <col min="47" max="47" width="5.85546875" hidden="1" customWidth="1"/>
    <col min="48" max="48" width="6.85546875" hidden="1" customWidth="1"/>
    <col min="49" max="50" width="6.85546875" customWidth="1"/>
    <col min="51" max="51" width="6.28515625" customWidth="1"/>
    <col min="52" max="52" width="7.140625" customWidth="1"/>
    <col min="53" max="53" width="7" customWidth="1"/>
    <col min="54" max="54" width="6.7109375" customWidth="1"/>
    <col min="57" max="57" width="8.7109375" customWidth="1"/>
    <col min="58" max="58" width="13.140625" customWidth="1"/>
  </cols>
  <sheetData>
    <row r="1" spans="1:58">
      <c r="A1" s="40"/>
      <c r="B1" s="40"/>
      <c r="C1" s="40"/>
      <c r="D1" s="40"/>
      <c r="E1" s="40"/>
      <c r="F1" s="40"/>
      <c r="G1" s="40"/>
      <c r="H1" s="40"/>
      <c r="I1" s="40"/>
      <c r="J1" s="40"/>
      <c r="K1" s="41"/>
      <c r="L1" s="41"/>
      <c r="M1" s="40"/>
      <c r="N1" s="42"/>
      <c r="O1" s="42"/>
      <c r="P1" s="40"/>
      <c r="Q1" s="40"/>
      <c r="R1" s="40"/>
      <c r="S1" s="40"/>
      <c r="T1" s="40"/>
      <c r="U1" s="40"/>
      <c r="V1" s="40"/>
      <c r="W1" s="43"/>
      <c r="X1" s="43"/>
      <c r="Y1" s="43"/>
      <c r="Z1" s="43"/>
      <c r="AA1" s="43"/>
      <c r="AB1" s="43"/>
      <c r="AC1" s="21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295" t="s">
        <v>51</v>
      </c>
      <c r="AX1" s="296"/>
      <c r="AY1" s="296"/>
      <c r="AZ1" s="296"/>
      <c r="BA1" s="297"/>
      <c r="BB1" s="44">
        <v>0</v>
      </c>
      <c r="BC1" s="45" t="s">
        <v>52</v>
      </c>
      <c r="BD1" s="45" t="s">
        <v>53</v>
      </c>
      <c r="BE1" s="45" t="s">
        <v>54</v>
      </c>
      <c r="BF1" s="45" t="s">
        <v>55</v>
      </c>
    </row>
    <row r="2" spans="1:58" ht="26.25" customHeight="1">
      <c r="A2" s="40"/>
      <c r="B2" s="40"/>
      <c r="C2" s="40"/>
      <c r="D2" s="40"/>
      <c r="E2" s="110"/>
      <c r="F2" s="111" t="s">
        <v>56</v>
      </c>
      <c r="G2" s="110"/>
      <c r="H2" s="111"/>
      <c r="I2" s="111"/>
      <c r="J2" s="111"/>
      <c r="K2" s="112"/>
      <c r="L2" s="112"/>
      <c r="M2" s="111"/>
      <c r="N2" s="113"/>
      <c r="O2" s="113"/>
      <c r="P2" s="111"/>
      <c r="Q2" s="111"/>
      <c r="R2" s="48"/>
      <c r="S2" s="48"/>
      <c r="T2" s="48"/>
      <c r="U2" s="48"/>
      <c r="V2" s="48"/>
      <c r="W2" s="49"/>
      <c r="X2" s="49"/>
      <c r="Y2" s="49"/>
      <c r="Z2" s="49"/>
      <c r="AA2" s="49"/>
      <c r="AB2" s="49"/>
      <c r="AC2" s="214"/>
      <c r="AD2" s="49"/>
      <c r="AE2" s="49"/>
      <c r="AF2" s="49"/>
      <c r="AG2" s="49"/>
      <c r="AH2" s="49"/>
      <c r="AI2" s="49"/>
      <c r="AJ2" s="49"/>
      <c r="AK2" s="49"/>
      <c r="AL2" s="49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295" t="s">
        <v>57</v>
      </c>
      <c r="AX2" s="296"/>
      <c r="AY2" s="296"/>
      <c r="AZ2" s="296"/>
      <c r="BA2" s="297"/>
      <c r="BB2" s="44">
        <v>1</v>
      </c>
      <c r="BC2" s="46">
        <v>4</v>
      </c>
      <c r="BD2" s="46">
        <v>5</v>
      </c>
      <c r="BE2" s="46">
        <v>2</v>
      </c>
      <c r="BF2" s="46">
        <f>BB2+BC2+BD2+BE2</f>
        <v>12</v>
      </c>
    </row>
    <row r="3" spans="1:58" ht="15.75">
      <c r="A3" s="50"/>
      <c r="B3" s="50"/>
      <c r="C3" s="40"/>
      <c r="D3" s="40"/>
      <c r="E3" s="110"/>
      <c r="F3" s="111"/>
      <c r="G3" s="111"/>
      <c r="H3" s="111"/>
      <c r="I3" s="111"/>
      <c r="J3" s="111"/>
      <c r="K3" s="112"/>
      <c r="L3" s="112"/>
      <c r="M3" s="111"/>
      <c r="N3" s="113"/>
      <c r="O3" s="113"/>
      <c r="P3" s="111"/>
      <c r="Q3" s="111"/>
      <c r="R3" s="48"/>
      <c r="S3" s="48"/>
      <c r="T3" s="48"/>
      <c r="U3" s="48"/>
      <c r="V3" s="48"/>
      <c r="W3" s="49"/>
      <c r="X3" s="49"/>
      <c r="Y3" s="49"/>
      <c r="Z3" s="49"/>
      <c r="AA3" s="49"/>
      <c r="AB3" s="49"/>
      <c r="AC3" s="214"/>
      <c r="AD3" s="49"/>
      <c r="AE3" s="49"/>
      <c r="AF3" s="49"/>
      <c r="AG3" s="49"/>
      <c r="AH3" s="49"/>
      <c r="AI3" s="49"/>
      <c r="AJ3" s="49"/>
      <c r="AK3" s="49"/>
      <c r="AL3" s="49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295" t="s">
        <v>58</v>
      </c>
      <c r="AX3" s="296"/>
      <c r="AY3" s="296"/>
      <c r="AZ3" s="296"/>
      <c r="BA3" s="297"/>
      <c r="BB3" s="44">
        <v>1</v>
      </c>
      <c r="BC3" s="46">
        <v>4</v>
      </c>
      <c r="BD3" s="46">
        <v>5</v>
      </c>
      <c r="BE3" s="46">
        <v>2</v>
      </c>
      <c r="BF3" s="46">
        <f t="shared" ref="BF3:BF15" si="0">BB3+BC3+BD3+BE3</f>
        <v>12</v>
      </c>
    </row>
    <row r="4" spans="1:58" ht="15.75" hidden="1">
      <c r="A4" s="50"/>
      <c r="B4" s="50"/>
      <c r="C4" s="40"/>
      <c r="D4" s="40"/>
      <c r="E4" s="110"/>
      <c r="F4" s="111"/>
      <c r="G4" s="111"/>
      <c r="H4" s="111"/>
      <c r="I4" s="111"/>
      <c r="J4" s="111"/>
      <c r="K4" s="112"/>
      <c r="L4" s="112"/>
      <c r="M4" s="111"/>
      <c r="N4" s="113"/>
      <c r="O4" s="113"/>
      <c r="P4" s="111"/>
      <c r="Q4" s="111"/>
      <c r="R4" s="48"/>
      <c r="S4" s="48"/>
      <c r="T4" s="48"/>
      <c r="U4" s="48"/>
      <c r="V4" s="48"/>
      <c r="W4" s="49"/>
      <c r="X4" s="49"/>
      <c r="Y4" s="49"/>
      <c r="Z4" s="49"/>
      <c r="AA4" s="49"/>
      <c r="AB4" s="49"/>
      <c r="AC4" s="214"/>
      <c r="AD4" s="49"/>
      <c r="AE4" s="49"/>
      <c r="AF4" s="49"/>
      <c r="AG4" s="49"/>
      <c r="AH4" s="49"/>
      <c r="AI4" s="49"/>
      <c r="AJ4" s="49"/>
      <c r="AK4" s="49"/>
      <c r="AL4" s="49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298" t="s">
        <v>59</v>
      </c>
      <c r="AX4" s="299"/>
      <c r="AY4" s="299"/>
      <c r="AZ4" s="299"/>
      <c r="BA4" s="300"/>
      <c r="BB4" s="44">
        <v>0</v>
      </c>
      <c r="BC4" s="45" t="s">
        <v>52</v>
      </c>
      <c r="BD4" s="45" t="s">
        <v>60</v>
      </c>
      <c r="BE4" s="45" t="s">
        <v>61</v>
      </c>
      <c r="BF4" s="46">
        <f t="shared" si="0"/>
        <v>131048</v>
      </c>
    </row>
    <row r="5" spans="1:58" ht="15.75" hidden="1">
      <c r="A5" s="50"/>
      <c r="B5" s="50"/>
      <c r="C5" s="40"/>
      <c r="D5" s="40"/>
      <c r="E5" s="110"/>
      <c r="F5" s="111"/>
      <c r="G5" s="111"/>
      <c r="H5" s="111"/>
      <c r="I5" s="111"/>
      <c r="J5" s="111"/>
      <c r="K5" s="112"/>
      <c r="L5" s="112"/>
      <c r="M5" s="111"/>
      <c r="N5" s="113"/>
      <c r="O5" s="113"/>
      <c r="P5" s="111"/>
      <c r="Q5" s="111"/>
      <c r="R5" s="48"/>
      <c r="S5" s="48"/>
      <c r="T5" s="48"/>
      <c r="U5" s="48"/>
      <c r="V5" s="48"/>
      <c r="W5" s="49"/>
      <c r="X5" s="49"/>
      <c r="Y5" s="49"/>
      <c r="Z5" s="49"/>
      <c r="AA5" s="49"/>
      <c r="AB5" s="49"/>
      <c r="AC5" s="214"/>
      <c r="AD5" s="49"/>
      <c r="AE5" s="49"/>
      <c r="AF5" s="49"/>
      <c r="AG5" s="49"/>
      <c r="AH5" s="49"/>
      <c r="AI5" s="49"/>
      <c r="AJ5" s="49"/>
      <c r="AK5" s="49"/>
      <c r="AL5" s="49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298" t="s">
        <v>57</v>
      </c>
      <c r="AX5" s="299"/>
      <c r="AY5" s="299"/>
      <c r="AZ5" s="299"/>
      <c r="BA5" s="300"/>
      <c r="BB5" s="44">
        <v>1</v>
      </c>
      <c r="BC5" s="46">
        <v>4</v>
      </c>
      <c r="BD5" s="46">
        <v>5</v>
      </c>
      <c r="BE5" s="46">
        <v>2</v>
      </c>
      <c r="BF5" s="46">
        <f t="shared" si="0"/>
        <v>12</v>
      </c>
    </row>
    <row r="6" spans="1:58" ht="15.75">
      <c r="A6" s="50"/>
      <c r="B6" s="50"/>
      <c r="C6" s="40"/>
      <c r="D6" s="40"/>
      <c r="E6" s="110"/>
      <c r="F6" s="111"/>
      <c r="G6" s="111"/>
      <c r="H6" s="111" t="s">
        <v>171</v>
      </c>
      <c r="I6" s="111"/>
      <c r="J6" s="111"/>
      <c r="K6" s="112"/>
      <c r="L6" s="112"/>
      <c r="M6" s="111"/>
      <c r="N6" s="113"/>
      <c r="O6" s="113"/>
      <c r="P6" s="111"/>
      <c r="Q6" s="111"/>
      <c r="R6" s="48"/>
      <c r="S6" s="48"/>
      <c r="T6" s="48"/>
      <c r="U6" s="48"/>
      <c r="V6" s="48"/>
      <c r="W6" s="49"/>
      <c r="X6" s="49"/>
      <c r="Y6" s="49"/>
      <c r="Z6" s="49"/>
      <c r="AA6" s="49"/>
      <c r="AB6" s="49"/>
      <c r="AC6" s="214"/>
      <c r="AD6" s="49"/>
      <c r="AE6" s="49"/>
      <c r="AF6" s="49"/>
      <c r="AG6" s="49"/>
      <c r="AH6" s="49"/>
      <c r="AI6" s="49"/>
      <c r="AJ6" s="49"/>
      <c r="AK6" s="49"/>
      <c r="AL6" s="49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295" t="s">
        <v>62</v>
      </c>
      <c r="AX6" s="296"/>
      <c r="AY6" s="296"/>
      <c r="AZ6" s="296"/>
      <c r="BA6" s="297"/>
      <c r="BB6" s="44">
        <v>13</v>
      </c>
      <c r="BC6" s="46">
        <v>46</v>
      </c>
      <c r="BD6" s="46">
        <v>57</v>
      </c>
      <c r="BE6" s="46">
        <v>13</v>
      </c>
      <c r="BF6" s="46">
        <f t="shared" si="0"/>
        <v>129</v>
      </c>
    </row>
    <row r="7" spans="1:58" ht="15.75">
      <c r="A7" s="50"/>
      <c r="B7" s="50"/>
      <c r="C7" s="40"/>
      <c r="D7" s="40"/>
      <c r="E7" s="110"/>
      <c r="F7" s="111"/>
      <c r="G7" s="111" t="s">
        <v>3</v>
      </c>
      <c r="H7" s="111"/>
      <c r="I7" s="111"/>
      <c r="J7" s="111"/>
      <c r="K7" s="112"/>
      <c r="L7" s="112"/>
      <c r="M7" s="111"/>
      <c r="N7" s="113"/>
      <c r="O7" s="113"/>
      <c r="P7" s="111"/>
      <c r="Q7" s="111"/>
      <c r="R7" s="48"/>
      <c r="S7" s="48"/>
      <c r="T7" s="48"/>
      <c r="U7" s="48"/>
      <c r="V7" s="48"/>
      <c r="W7" s="49"/>
      <c r="X7" s="49"/>
      <c r="Y7" s="49"/>
      <c r="Z7" s="49"/>
      <c r="AA7" s="49"/>
      <c r="AB7" s="49"/>
      <c r="AC7" s="214"/>
      <c r="AD7" s="49"/>
      <c r="AE7" s="49"/>
      <c r="AF7" s="49"/>
      <c r="AG7" s="49"/>
      <c r="AH7" s="49"/>
      <c r="AI7" s="49"/>
      <c r="AJ7" s="49"/>
      <c r="AK7" s="49"/>
      <c r="AL7" s="49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295" t="s">
        <v>63</v>
      </c>
      <c r="AX7" s="296"/>
      <c r="AY7" s="296"/>
      <c r="AZ7" s="296"/>
      <c r="BA7" s="297"/>
      <c r="BB7" s="44"/>
      <c r="BC7" s="46">
        <v>107</v>
      </c>
      <c r="BD7" s="46">
        <v>180</v>
      </c>
      <c r="BE7" s="124">
        <v>79</v>
      </c>
      <c r="BF7" s="46">
        <f t="shared" si="0"/>
        <v>366</v>
      </c>
    </row>
    <row r="8" spans="1:58" ht="15.75">
      <c r="A8" s="40"/>
      <c r="B8" s="40"/>
      <c r="C8" s="40"/>
      <c r="D8" s="40"/>
      <c r="E8" s="110"/>
      <c r="F8" s="111"/>
      <c r="G8" s="111"/>
      <c r="H8" s="111"/>
      <c r="I8" s="111"/>
      <c r="J8" s="111"/>
      <c r="K8" s="112"/>
      <c r="L8" s="112"/>
      <c r="M8" s="111"/>
      <c r="N8" s="113"/>
      <c r="O8" s="113"/>
      <c r="P8" s="111"/>
      <c r="Q8" s="111"/>
      <c r="R8" s="48"/>
      <c r="S8" s="48"/>
      <c r="T8" s="48"/>
      <c r="U8" s="48"/>
      <c r="V8" s="48"/>
      <c r="W8" s="49"/>
      <c r="X8" s="49"/>
      <c r="Y8" s="49"/>
      <c r="Z8" s="49"/>
      <c r="AA8" s="49"/>
      <c r="AB8" s="49"/>
      <c r="AC8" s="214"/>
      <c r="AD8" s="49"/>
      <c r="AE8" s="49"/>
      <c r="AF8" s="49"/>
      <c r="AG8" s="49"/>
      <c r="AH8" s="49"/>
      <c r="AI8" s="49"/>
      <c r="AJ8" s="49"/>
      <c r="AK8" s="49"/>
      <c r="AL8" s="49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295" t="s">
        <v>64</v>
      </c>
      <c r="AX8" s="296"/>
      <c r="AY8" s="296"/>
      <c r="AZ8" s="296"/>
      <c r="BA8" s="297"/>
      <c r="BB8" s="44"/>
      <c r="BC8" s="117">
        <v>107</v>
      </c>
      <c r="BD8" s="117">
        <v>173</v>
      </c>
      <c r="BE8" s="158">
        <v>78</v>
      </c>
      <c r="BF8" s="46">
        <f t="shared" si="0"/>
        <v>358</v>
      </c>
    </row>
    <row r="9" spans="1:58">
      <c r="A9" s="40"/>
      <c r="B9" s="53"/>
      <c r="C9" s="40"/>
      <c r="D9" s="40"/>
      <c r="E9" s="40"/>
      <c r="F9" s="40"/>
      <c r="G9" s="40"/>
      <c r="H9" s="40"/>
      <c r="I9" s="40"/>
      <c r="J9" s="40"/>
      <c r="K9" s="41"/>
      <c r="L9" s="41"/>
      <c r="M9" s="40"/>
      <c r="N9" s="42"/>
      <c r="O9" s="42"/>
      <c r="P9" s="40"/>
      <c r="Q9" s="40"/>
      <c r="R9" s="40"/>
      <c r="S9" s="40"/>
      <c r="T9" s="40"/>
      <c r="U9" s="40"/>
      <c r="V9" s="40"/>
      <c r="W9" s="53"/>
      <c r="X9" s="53"/>
      <c r="Y9" s="53"/>
      <c r="Z9" s="53"/>
      <c r="AA9" s="53"/>
      <c r="AB9" s="53"/>
      <c r="AC9" s="215"/>
      <c r="AD9" s="53"/>
      <c r="AE9" s="53"/>
      <c r="AF9" s="53"/>
      <c r="AG9" s="53"/>
      <c r="AH9" s="53"/>
      <c r="AI9" s="53"/>
      <c r="AJ9" s="53"/>
      <c r="AK9" s="53"/>
      <c r="AL9" s="5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295" t="s">
        <v>65</v>
      </c>
      <c r="AX9" s="296"/>
      <c r="AY9" s="296"/>
      <c r="AZ9" s="296"/>
      <c r="BA9" s="297"/>
      <c r="BB9" s="44"/>
      <c r="BC9" s="46"/>
      <c r="BD9" s="46">
        <v>7</v>
      </c>
      <c r="BE9" s="46">
        <v>1</v>
      </c>
      <c r="BF9" s="46">
        <f t="shared" si="0"/>
        <v>8</v>
      </c>
    </row>
    <row r="10" spans="1:58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1"/>
      <c r="L10" s="41"/>
      <c r="M10" s="40"/>
      <c r="N10" s="42"/>
      <c r="O10" s="42"/>
      <c r="P10" s="40"/>
      <c r="Q10" s="40"/>
      <c r="R10" s="40"/>
      <c r="S10" s="40"/>
      <c r="T10" s="40"/>
      <c r="U10" s="40"/>
      <c r="V10" s="40"/>
      <c r="W10" s="53"/>
      <c r="X10" s="53"/>
      <c r="Y10" s="53"/>
      <c r="Z10" s="53"/>
      <c r="AA10" s="53"/>
      <c r="AB10" s="53"/>
      <c r="AC10" s="215"/>
      <c r="AD10" s="53"/>
      <c r="AE10" s="53"/>
      <c r="AF10" s="53"/>
      <c r="AG10" s="53"/>
      <c r="AH10" s="53"/>
      <c r="AI10" s="53"/>
      <c r="AJ10" s="53"/>
      <c r="AK10" s="53"/>
      <c r="AL10" s="5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295" t="s">
        <v>66</v>
      </c>
      <c r="AX10" s="296"/>
      <c r="AY10" s="296"/>
      <c r="AZ10" s="296"/>
      <c r="BA10" s="297"/>
      <c r="BB10" s="44"/>
      <c r="BC10" s="46"/>
      <c r="BD10" s="46">
        <v>0</v>
      </c>
      <c r="BE10" s="46"/>
      <c r="BF10" s="46">
        <f t="shared" si="0"/>
        <v>0</v>
      </c>
    </row>
    <row r="11" spans="1:58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1"/>
      <c r="L11" s="41"/>
      <c r="M11" s="40"/>
      <c r="N11" s="42"/>
      <c r="O11" s="42"/>
      <c r="P11" s="40"/>
      <c r="Q11" s="40"/>
      <c r="R11" s="40"/>
      <c r="S11" s="40"/>
      <c r="T11" s="40"/>
      <c r="U11" s="40"/>
      <c r="V11" s="40"/>
      <c r="W11" s="53"/>
      <c r="X11" s="53"/>
      <c r="Y11" s="53"/>
      <c r="Z11" s="53"/>
      <c r="AA11" s="53"/>
      <c r="AB11" s="53"/>
      <c r="AC11" s="215"/>
      <c r="AD11" s="53"/>
      <c r="AE11" s="53"/>
      <c r="AF11" s="53"/>
      <c r="AG11" s="53"/>
      <c r="AH11" s="53"/>
      <c r="AI11" s="53"/>
      <c r="AJ11" s="53"/>
      <c r="AK11" s="53"/>
      <c r="AL11" s="5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295" t="s">
        <v>67</v>
      </c>
      <c r="AX11" s="296"/>
      <c r="AY11" s="296"/>
      <c r="AZ11" s="296"/>
      <c r="BA11" s="297"/>
      <c r="BB11" s="44"/>
      <c r="BC11" s="46"/>
      <c r="BD11" s="46">
        <v>7</v>
      </c>
      <c r="BE11" s="46">
        <v>1</v>
      </c>
      <c r="BF11" s="46">
        <f t="shared" si="0"/>
        <v>8</v>
      </c>
    </row>
    <row r="12" spans="1:58">
      <c r="A12" s="118"/>
      <c r="B12" s="118"/>
      <c r="C12" s="118"/>
      <c r="D12" s="118"/>
      <c r="E12" s="118"/>
      <c r="F12" s="118"/>
      <c r="G12" s="118"/>
      <c r="H12" s="118"/>
      <c r="I12" s="40"/>
      <c r="J12" s="118"/>
      <c r="K12" s="119"/>
      <c r="L12" s="41"/>
      <c r="M12" s="118"/>
      <c r="N12" s="120"/>
      <c r="O12" s="120"/>
      <c r="P12" s="118"/>
      <c r="Q12" s="118"/>
      <c r="R12" s="118"/>
      <c r="S12" s="118"/>
      <c r="T12" s="118"/>
      <c r="U12" s="118"/>
      <c r="V12" s="118"/>
      <c r="W12" s="121"/>
      <c r="X12" s="121"/>
      <c r="Y12" s="121"/>
      <c r="Z12" s="121"/>
      <c r="AA12" s="121"/>
      <c r="AB12" s="121"/>
      <c r="AC12" s="216"/>
      <c r="AD12" s="121"/>
      <c r="AE12" s="121"/>
      <c r="AF12" s="121"/>
      <c r="AG12" s="121"/>
      <c r="AH12" s="121"/>
      <c r="AI12" s="121"/>
      <c r="AJ12" s="121"/>
      <c r="AK12" s="121"/>
      <c r="AL12" s="121"/>
      <c r="AM12" s="122"/>
      <c r="AN12" s="122"/>
      <c r="AO12" s="122"/>
      <c r="AP12" s="122"/>
      <c r="AQ12" s="122"/>
      <c r="AR12" s="122"/>
      <c r="AS12" s="122"/>
      <c r="AT12" s="122"/>
      <c r="AU12" s="122"/>
      <c r="AV12" s="122"/>
      <c r="AW12" s="304" t="s">
        <v>68</v>
      </c>
      <c r="AX12" s="305"/>
      <c r="AY12" s="305"/>
      <c r="AZ12" s="305"/>
      <c r="BA12" s="306"/>
      <c r="BB12" s="123"/>
      <c r="BC12" s="124"/>
      <c r="BD12" s="124">
        <v>0</v>
      </c>
      <c r="BE12" s="124"/>
      <c r="BF12" s="46">
        <f t="shared" si="0"/>
        <v>0</v>
      </c>
    </row>
    <row r="13" spans="1:58">
      <c r="A13" s="118"/>
      <c r="B13" s="118"/>
      <c r="C13" s="118"/>
      <c r="D13" s="118"/>
      <c r="E13" s="118"/>
      <c r="F13" s="118"/>
      <c r="G13" s="118"/>
      <c r="H13" s="118"/>
      <c r="I13" s="40"/>
      <c r="J13" s="118"/>
      <c r="K13" s="119"/>
      <c r="L13" s="41"/>
      <c r="M13" s="118"/>
      <c r="N13" s="120"/>
      <c r="O13" s="120"/>
      <c r="P13" s="118"/>
      <c r="Q13" s="118"/>
      <c r="R13" s="118"/>
      <c r="S13" s="118"/>
      <c r="T13" s="118"/>
      <c r="U13" s="118"/>
      <c r="V13" s="118"/>
      <c r="W13" s="121"/>
      <c r="X13" s="121"/>
      <c r="Y13" s="121"/>
      <c r="Z13" s="121"/>
      <c r="AA13" s="121"/>
      <c r="AB13" s="121"/>
      <c r="AC13" s="216"/>
      <c r="AD13" s="121"/>
      <c r="AE13" s="121"/>
      <c r="AF13" s="121"/>
      <c r="AG13" s="121"/>
      <c r="AH13" s="121"/>
      <c r="AI13" s="121"/>
      <c r="AJ13" s="121"/>
      <c r="AK13" s="121"/>
      <c r="AL13" s="121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304" t="s">
        <v>69</v>
      </c>
      <c r="AX13" s="305"/>
      <c r="AY13" s="305"/>
      <c r="AZ13" s="305"/>
      <c r="BA13" s="306"/>
      <c r="BB13" s="123"/>
      <c r="BC13" s="124"/>
      <c r="BD13" s="124">
        <v>0</v>
      </c>
      <c r="BE13" s="124"/>
      <c r="BF13" s="46">
        <f t="shared" si="0"/>
        <v>0</v>
      </c>
    </row>
    <row r="14" spans="1:58">
      <c r="A14" s="118"/>
      <c r="B14" s="118"/>
      <c r="C14" s="118"/>
      <c r="D14" s="118"/>
      <c r="E14" s="118"/>
      <c r="F14" s="118"/>
      <c r="G14" s="118"/>
      <c r="H14" s="118"/>
      <c r="I14" s="40"/>
      <c r="J14" s="118"/>
      <c r="K14" s="119"/>
      <c r="L14" s="41"/>
      <c r="M14" s="118"/>
      <c r="N14" s="120"/>
      <c r="O14" s="120"/>
      <c r="P14" s="118"/>
      <c r="Q14" s="118"/>
      <c r="R14" s="118"/>
      <c r="S14" s="118"/>
      <c r="T14" s="118"/>
      <c r="U14" s="118"/>
      <c r="V14" s="118"/>
      <c r="W14" s="121"/>
      <c r="X14" s="121"/>
      <c r="Y14" s="121"/>
      <c r="Z14" s="121"/>
      <c r="AA14" s="121"/>
      <c r="AB14" s="121"/>
      <c r="AC14" s="216"/>
      <c r="AD14" s="121"/>
      <c r="AE14" s="121"/>
      <c r="AF14" s="121"/>
      <c r="AG14" s="121"/>
      <c r="AH14" s="121"/>
      <c r="AI14" s="121"/>
      <c r="AJ14" s="121"/>
      <c r="AK14" s="121"/>
      <c r="AL14" s="121"/>
      <c r="AM14" s="122"/>
      <c r="AN14" s="122"/>
      <c r="AO14" s="122"/>
      <c r="AP14" s="122"/>
      <c r="AQ14" s="122"/>
      <c r="AR14" s="122"/>
      <c r="AS14" s="122"/>
      <c r="AT14" s="122"/>
      <c r="AU14" s="122"/>
      <c r="AV14" s="122"/>
      <c r="AW14" s="304" t="s">
        <v>70</v>
      </c>
      <c r="AX14" s="305"/>
      <c r="AY14" s="305"/>
      <c r="AZ14" s="305"/>
      <c r="BA14" s="306"/>
      <c r="BB14" s="123"/>
      <c r="BC14" s="124"/>
      <c r="BD14" s="124">
        <v>0</v>
      </c>
      <c r="BE14" s="124"/>
      <c r="BF14" s="46">
        <f t="shared" si="0"/>
        <v>0</v>
      </c>
    </row>
    <row r="15" spans="1:58">
      <c r="A15" s="118"/>
      <c r="B15" s="118"/>
      <c r="C15" s="118"/>
      <c r="D15" s="118"/>
      <c r="E15" s="118"/>
      <c r="F15" s="118"/>
      <c r="G15" s="118"/>
      <c r="H15" s="118"/>
      <c r="I15" s="40"/>
      <c r="J15" s="118"/>
      <c r="K15" s="119"/>
      <c r="L15" s="41"/>
      <c r="M15" s="118"/>
      <c r="N15" s="120"/>
      <c r="O15" s="120"/>
      <c r="P15" s="118"/>
      <c r="Q15" s="118"/>
      <c r="R15" s="118"/>
      <c r="S15" s="118"/>
      <c r="T15" s="118"/>
      <c r="U15" s="118"/>
      <c r="V15" s="118"/>
      <c r="W15" s="122"/>
      <c r="X15" s="122"/>
      <c r="Y15" s="122"/>
      <c r="Z15" s="122"/>
      <c r="AA15" s="122"/>
      <c r="AB15" s="122"/>
      <c r="AC15" s="217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  <c r="AS15" s="122"/>
      <c r="AT15" s="122"/>
      <c r="AU15" s="122"/>
      <c r="AV15" s="122"/>
      <c r="AW15" s="304" t="s">
        <v>71</v>
      </c>
      <c r="AX15" s="305"/>
      <c r="AY15" s="305"/>
      <c r="AZ15" s="305"/>
      <c r="BA15" s="306"/>
      <c r="BB15" s="123"/>
      <c r="BC15" s="124"/>
      <c r="BD15" s="124">
        <v>0</v>
      </c>
      <c r="BE15" s="124"/>
      <c r="BF15" s="46">
        <f t="shared" si="0"/>
        <v>0</v>
      </c>
    </row>
    <row r="16" spans="1:58" hidden="1">
      <c r="A16" s="118"/>
      <c r="B16" s="118"/>
      <c r="C16" s="118"/>
      <c r="D16" s="118"/>
      <c r="E16" s="118"/>
      <c r="F16" s="118"/>
      <c r="G16" s="118"/>
      <c r="H16" s="118"/>
      <c r="I16" s="40"/>
      <c r="J16" s="118"/>
      <c r="K16" s="119"/>
      <c r="L16" s="41"/>
      <c r="M16" s="118"/>
      <c r="N16" s="120"/>
      <c r="O16" s="120"/>
      <c r="P16" s="118"/>
      <c r="Q16" s="118"/>
      <c r="R16" s="118"/>
      <c r="S16" s="118"/>
      <c r="T16" s="118"/>
      <c r="U16" s="118"/>
      <c r="V16" s="118"/>
      <c r="W16" s="122"/>
      <c r="X16" s="122"/>
      <c r="Y16" s="122"/>
      <c r="Z16" s="122"/>
      <c r="AA16" s="122"/>
      <c r="AB16" s="122"/>
      <c r="AC16" s="217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  <c r="AU16" s="122"/>
      <c r="AV16" s="122"/>
      <c r="AW16" s="322" t="s">
        <v>72</v>
      </c>
      <c r="AX16" s="323"/>
      <c r="AY16" s="323"/>
      <c r="AZ16" s="323"/>
      <c r="BA16" s="324"/>
      <c r="BB16" s="126"/>
      <c r="BC16" s="127"/>
      <c r="BD16" s="127">
        <f>SUM(BD7:BD9)</f>
        <v>360</v>
      </c>
      <c r="BE16" s="127"/>
      <c r="BF16" s="127"/>
    </row>
    <row r="17" spans="1:58" ht="16.5" customHeight="1">
      <c r="A17" s="118"/>
      <c r="B17" s="118"/>
      <c r="C17" s="118"/>
      <c r="D17" s="118"/>
      <c r="E17" s="118"/>
      <c r="F17" s="118"/>
      <c r="G17" s="118"/>
      <c r="H17" s="118"/>
      <c r="I17" s="40"/>
      <c r="J17" s="118"/>
      <c r="K17" s="119"/>
      <c r="L17" s="41"/>
      <c r="M17" s="118"/>
      <c r="N17" s="120"/>
      <c r="O17" s="120"/>
      <c r="P17" s="118"/>
      <c r="Q17" s="118"/>
      <c r="R17" s="118"/>
      <c r="S17" s="118"/>
      <c r="T17" s="118"/>
      <c r="U17" s="118"/>
      <c r="V17" s="118"/>
      <c r="W17" s="122"/>
      <c r="X17" s="122"/>
      <c r="Y17" s="122"/>
      <c r="Z17" s="122"/>
      <c r="AA17" s="122"/>
      <c r="AB17" s="122"/>
      <c r="AC17" s="217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8"/>
      <c r="AP17" s="128"/>
      <c r="AQ17" s="128"/>
      <c r="AR17" s="128"/>
      <c r="AS17" s="128"/>
      <c r="AT17" s="128"/>
      <c r="AU17" s="128"/>
      <c r="AV17" s="128"/>
      <c r="AW17" s="129"/>
      <c r="AX17" s="129"/>
      <c r="AY17" s="129"/>
      <c r="AZ17" s="129"/>
      <c r="BA17" s="129"/>
      <c r="BB17" s="130"/>
      <c r="BC17" s="125"/>
      <c r="BD17" s="125"/>
      <c r="BE17" s="125"/>
      <c r="BF17" s="125"/>
    </row>
    <row r="18" spans="1:58" ht="15" customHeight="1">
      <c r="A18" s="289" t="s">
        <v>4</v>
      </c>
      <c r="B18" s="289" t="s">
        <v>208</v>
      </c>
      <c r="C18" s="292" t="s">
        <v>7</v>
      </c>
      <c r="D18" s="202"/>
      <c r="E18" s="286" t="s">
        <v>207</v>
      </c>
      <c r="F18" s="292" t="s">
        <v>73</v>
      </c>
      <c r="G18" s="289" t="s">
        <v>204</v>
      </c>
      <c r="H18" s="292" t="s">
        <v>205</v>
      </c>
      <c r="I18" s="315" t="s">
        <v>74</v>
      </c>
      <c r="J18" s="289" t="s">
        <v>82</v>
      </c>
      <c r="K18" s="203"/>
      <c r="L18" s="318" t="s">
        <v>167</v>
      </c>
      <c r="M18" s="289" t="s">
        <v>206</v>
      </c>
      <c r="N18" s="292" t="s">
        <v>203</v>
      </c>
      <c r="O18" s="208" t="s">
        <v>11</v>
      </c>
      <c r="P18" s="312" t="s">
        <v>75</v>
      </c>
      <c r="Q18" s="313"/>
      <c r="R18" s="314"/>
      <c r="S18" s="209" t="s">
        <v>76</v>
      </c>
      <c r="T18" s="210"/>
      <c r="U18" s="211"/>
      <c r="V18" s="212"/>
      <c r="W18" s="301" t="s">
        <v>77</v>
      </c>
      <c r="X18" s="302"/>
      <c r="Y18" s="302"/>
      <c r="Z18" s="303"/>
      <c r="AA18" s="198"/>
      <c r="AB18" s="198"/>
      <c r="AC18" s="309" t="s">
        <v>209</v>
      </c>
      <c r="AD18" s="303" t="s">
        <v>210</v>
      </c>
      <c r="AE18" s="334" t="s">
        <v>78</v>
      </c>
      <c r="AF18" s="335"/>
      <c r="AG18" s="335"/>
      <c r="AH18" s="335"/>
      <c r="AI18" s="335"/>
      <c r="AJ18" s="336"/>
      <c r="AK18" s="338" t="s">
        <v>170</v>
      </c>
      <c r="AL18" s="339"/>
      <c r="AM18" s="339"/>
      <c r="AN18" s="339"/>
      <c r="AO18" s="339"/>
      <c r="AP18" s="340"/>
      <c r="AQ18" s="338" t="s">
        <v>79</v>
      </c>
      <c r="AR18" s="339"/>
      <c r="AS18" s="339"/>
      <c r="AT18" s="339"/>
      <c r="AU18" s="339"/>
      <c r="AV18" s="339"/>
      <c r="AW18" s="344" t="s">
        <v>80</v>
      </c>
      <c r="AX18" s="345"/>
      <c r="AY18" s="345"/>
      <c r="AZ18" s="345"/>
      <c r="BA18" s="345"/>
      <c r="BB18" s="346"/>
      <c r="BC18" s="328" t="s">
        <v>144</v>
      </c>
      <c r="BD18" s="328" t="s">
        <v>81</v>
      </c>
      <c r="BE18" s="174"/>
      <c r="BF18" s="174"/>
    </row>
    <row r="19" spans="1:58" ht="15" customHeight="1">
      <c r="A19" s="290"/>
      <c r="B19" s="290"/>
      <c r="C19" s="310"/>
      <c r="D19" s="204" t="s">
        <v>17</v>
      </c>
      <c r="E19" s="287"/>
      <c r="F19" s="293"/>
      <c r="G19" s="290"/>
      <c r="H19" s="293"/>
      <c r="I19" s="316"/>
      <c r="J19" s="290"/>
      <c r="K19" s="205" t="s">
        <v>38</v>
      </c>
      <c r="L19" s="319"/>
      <c r="M19" s="290"/>
      <c r="N19" s="293"/>
      <c r="O19" s="204" t="s">
        <v>21</v>
      </c>
      <c r="P19" s="292" t="s">
        <v>83</v>
      </c>
      <c r="Q19" s="292" t="s">
        <v>84</v>
      </c>
      <c r="R19" s="292" t="s">
        <v>85</v>
      </c>
      <c r="S19" s="292" t="s">
        <v>83</v>
      </c>
      <c r="T19" s="292" t="s">
        <v>84</v>
      </c>
      <c r="U19" s="292" t="s">
        <v>85</v>
      </c>
      <c r="V19" s="292" t="s">
        <v>202</v>
      </c>
      <c r="W19" s="131"/>
      <c r="X19" s="132"/>
      <c r="Y19" s="132"/>
      <c r="Z19" s="133"/>
      <c r="AA19" s="132"/>
      <c r="AB19" s="132"/>
      <c r="AC19" s="309"/>
      <c r="AD19" s="307"/>
      <c r="AE19" s="333"/>
      <c r="AF19" s="337"/>
      <c r="AG19" s="337"/>
      <c r="AH19" s="337"/>
      <c r="AI19" s="337"/>
      <c r="AJ19" s="331"/>
      <c r="AK19" s="341"/>
      <c r="AL19" s="342"/>
      <c r="AM19" s="342"/>
      <c r="AN19" s="342"/>
      <c r="AO19" s="342"/>
      <c r="AP19" s="343"/>
      <c r="AQ19" s="341"/>
      <c r="AR19" s="342"/>
      <c r="AS19" s="342"/>
      <c r="AT19" s="342"/>
      <c r="AU19" s="342"/>
      <c r="AV19" s="342"/>
      <c r="AW19" s="347"/>
      <c r="AX19" s="348"/>
      <c r="AY19" s="348"/>
      <c r="AZ19" s="348"/>
      <c r="BA19" s="348"/>
      <c r="BB19" s="349"/>
      <c r="BC19" s="329"/>
      <c r="BD19" s="329"/>
      <c r="BE19" s="325" t="s">
        <v>150</v>
      </c>
      <c r="BF19" s="328" t="s">
        <v>151</v>
      </c>
    </row>
    <row r="20" spans="1:58" ht="12.75" customHeight="1">
      <c r="A20" s="290"/>
      <c r="B20" s="290"/>
      <c r="C20" s="311"/>
      <c r="D20" s="206" t="s">
        <v>123</v>
      </c>
      <c r="E20" s="287"/>
      <c r="F20" s="293"/>
      <c r="G20" s="290"/>
      <c r="H20" s="293"/>
      <c r="I20" s="316"/>
      <c r="J20" s="290"/>
      <c r="K20" s="207"/>
      <c r="L20" s="319"/>
      <c r="M20" s="290"/>
      <c r="N20" s="293"/>
      <c r="O20" s="206">
        <v>20</v>
      </c>
      <c r="P20" s="293"/>
      <c r="Q20" s="293"/>
      <c r="R20" s="293"/>
      <c r="S20" s="293"/>
      <c r="T20" s="293"/>
      <c r="U20" s="293"/>
      <c r="V20" s="293"/>
      <c r="W20" s="175">
        <v>0.1</v>
      </c>
      <c r="X20" s="175">
        <v>0.2</v>
      </c>
      <c r="Y20" s="176">
        <v>0.125</v>
      </c>
      <c r="Z20" s="175">
        <v>0.25</v>
      </c>
      <c r="AA20" s="134"/>
      <c r="AB20" s="201"/>
      <c r="AC20" s="309"/>
      <c r="AD20" s="307"/>
      <c r="AE20" s="331" t="s">
        <v>86</v>
      </c>
      <c r="AF20" s="332"/>
      <c r="AG20" s="332" t="s">
        <v>87</v>
      </c>
      <c r="AH20" s="332"/>
      <c r="AI20" s="332" t="s">
        <v>85</v>
      </c>
      <c r="AJ20" s="332"/>
      <c r="AK20" s="332" t="s">
        <v>88</v>
      </c>
      <c r="AL20" s="332"/>
      <c r="AM20" s="321" t="s">
        <v>89</v>
      </c>
      <c r="AN20" s="321"/>
      <c r="AO20" s="321" t="s">
        <v>85</v>
      </c>
      <c r="AP20" s="321"/>
      <c r="AQ20" s="333" t="s">
        <v>88</v>
      </c>
      <c r="AR20" s="331"/>
      <c r="AS20" s="321" t="s">
        <v>89</v>
      </c>
      <c r="AT20" s="321"/>
      <c r="AU20" s="321" t="s">
        <v>85</v>
      </c>
      <c r="AV20" s="321"/>
      <c r="AW20" s="332" t="s">
        <v>88</v>
      </c>
      <c r="AX20" s="332"/>
      <c r="AY20" s="321" t="s">
        <v>89</v>
      </c>
      <c r="AZ20" s="321"/>
      <c r="BA20" s="321" t="s">
        <v>85</v>
      </c>
      <c r="BB20" s="341"/>
      <c r="BC20" s="329"/>
      <c r="BD20" s="329"/>
      <c r="BE20" s="326"/>
      <c r="BF20" s="329"/>
    </row>
    <row r="21" spans="1:58" ht="15" customHeight="1">
      <c r="A21" s="291"/>
      <c r="B21" s="291"/>
      <c r="C21" s="204"/>
      <c r="D21" s="204"/>
      <c r="E21" s="288"/>
      <c r="F21" s="294"/>
      <c r="G21" s="291"/>
      <c r="H21" s="294"/>
      <c r="I21" s="317"/>
      <c r="J21" s="291"/>
      <c r="K21" s="203"/>
      <c r="L21" s="320"/>
      <c r="M21" s="291"/>
      <c r="N21" s="294"/>
      <c r="O21" s="202"/>
      <c r="P21" s="294"/>
      <c r="Q21" s="294"/>
      <c r="R21" s="294"/>
      <c r="S21" s="294"/>
      <c r="T21" s="294"/>
      <c r="U21" s="294"/>
      <c r="V21" s="294"/>
      <c r="W21" s="133"/>
      <c r="X21" s="133"/>
      <c r="Y21" s="133"/>
      <c r="Z21" s="133"/>
      <c r="AA21" s="133"/>
      <c r="AB21" s="132"/>
      <c r="AC21" s="309"/>
      <c r="AD21" s="308"/>
      <c r="AE21" s="177">
        <v>0.5</v>
      </c>
      <c r="AF21" s="178">
        <v>1</v>
      </c>
      <c r="AG21" s="178">
        <v>0.5</v>
      </c>
      <c r="AH21" s="178">
        <v>1</v>
      </c>
      <c r="AI21" s="178">
        <v>0.5</v>
      </c>
      <c r="AJ21" s="178">
        <v>1</v>
      </c>
      <c r="AK21" s="178">
        <v>0.5</v>
      </c>
      <c r="AL21" s="178">
        <v>1</v>
      </c>
      <c r="AM21" s="178">
        <v>0.5</v>
      </c>
      <c r="AN21" s="178">
        <v>1</v>
      </c>
      <c r="AO21" s="178">
        <v>0.5</v>
      </c>
      <c r="AP21" s="178">
        <v>1</v>
      </c>
      <c r="AQ21" s="179" t="s">
        <v>90</v>
      </c>
      <c r="AR21" s="179" t="s">
        <v>91</v>
      </c>
      <c r="AS21" s="179" t="s">
        <v>90</v>
      </c>
      <c r="AT21" s="179" t="s">
        <v>91</v>
      </c>
      <c r="AU21" s="179" t="s">
        <v>90</v>
      </c>
      <c r="AV21" s="179" t="s">
        <v>91</v>
      </c>
      <c r="AW21" s="178">
        <v>0.5</v>
      </c>
      <c r="AX21" s="178">
        <v>1</v>
      </c>
      <c r="AY21" s="178">
        <v>0.5</v>
      </c>
      <c r="AZ21" s="178">
        <v>1</v>
      </c>
      <c r="BA21" s="178">
        <v>0.5</v>
      </c>
      <c r="BB21" s="180">
        <v>1</v>
      </c>
      <c r="BC21" s="330"/>
      <c r="BD21" s="330"/>
      <c r="BE21" s="327"/>
      <c r="BF21" s="330"/>
    </row>
    <row r="22" spans="1:58" s="62" customFormat="1" ht="21.75" customHeight="1">
      <c r="A22" s="64">
        <v>1</v>
      </c>
      <c r="B22" s="64" t="s">
        <v>92</v>
      </c>
      <c r="C22" s="65" t="s">
        <v>93</v>
      </c>
      <c r="D22" s="77">
        <v>9</v>
      </c>
      <c r="E22" s="77" t="s">
        <v>130</v>
      </c>
      <c r="F22" s="64" t="s">
        <v>41</v>
      </c>
      <c r="G22" s="64" t="s">
        <v>187</v>
      </c>
      <c r="H22" s="190" t="s">
        <v>197</v>
      </c>
      <c r="I22" s="173">
        <f t="shared" ref="I22:I49" si="1">(P22+Q22+R22)/18</f>
        <v>0.88888888888888884</v>
      </c>
      <c r="J22" s="64">
        <v>17697</v>
      </c>
      <c r="K22" s="69">
        <v>0.3</v>
      </c>
      <c r="L22" s="240">
        <v>4.0599999999999996</v>
      </c>
      <c r="M22" s="76">
        <f>J22*L22</f>
        <v>71849.819999999992</v>
      </c>
      <c r="N22" s="66">
        <v>18</v>
      </c>
      <c r="O22" s="66">
        <v>18</v>
      </c>
      <c r="P22" s="78"/>
      <c r="Q22" s="79">
        <v>9</v>
      </c>
      <c r="R22" s="80">
        <v>7</v>
      </c>
      <c r="S22" s="76">
        <f>M22/N22*P22</f>
        <v>0</v>
      </c>
      <c r="T22" s="76">
        <f>M22/N22*Q22</f>
        <v>35924.909999999996</v>
      </c>
      <c r="U22" s="76">
        <f>M22/N22*R22</f>
        <v>27941.596666666665</v>
      </c>
      <c r="V22" s="76">
        <f>(S22+T22+U22)*0.25</f>
        <v>15966.626666666665</v>
      </c>
      <c r="W22" s="69">
        <v>0.1</v>
      </c>
      <c r="X22" s="69">
        <v>0.2</v>
      </c>
      <c r="Y22" s="70">
        <v>0.125</v>
      </c>
      <c r="Z22" s="69">
        <v>0.25</v>
      </c>
      <c r="AA22" s="71">
        <v>0.15</v>
      </c>
      <c r="AB22" s="71">
        <v>0.3</v>
      </c>
      <c r="AC22" s="218">
        <v>9</v>
      </c>
      <c r="AD22" s="89">
        <f>((J22*40%)/18)*AC22</f>
        <v>3539.3999999999996</v>
      </c>
      <c r="AE22" s="64"/>
      <c r="AF22" s="81"/>
      <c r="AG22" s="80">
        <v>8</v>
      </c>
      <c r="AH22" s="80"/>
      <c r="AI22" s="80">
        <v>6</v>
      </c>
      <c r="AJ22" s="82"/>
      <c r="AK22" s="73">
        <f>J22*20%/N22*AE22*50%</f>
        <v>0</v>
      </c>
      <c r="AL22" s="72">
        <f>J22*20%/N22*AF22</f>
        <v>0</v>
      </c>
      <c r="AM22" s="72">
        <f>J22*20%/N22*AG22*50%</f>
        <v>786.5333333333333</v>
      </c>
      <c r="AN22" s="72">
        <f>J22*20%/N22*AH22</f>
        <v>0</v>
      </c>
      <c r="AO22" s="73">
        <f>J22*20%/N22*AI22*50%</f>
        <v>589.9</v>
      </c>
      <c r="AP22" s="72">
        <f>J22*X22/N22*AJ22</f>
        <v>0</v>
      </c>
      <c r="AQ22" s="76"/>
      <c r="AR22" s="64"/>
      <c r="AS22" s="64"/>
      <c r="AT22" s="76"/>
      <c r="AU22" s="76"/>
      <c r="AV22" s="76"/>
      <c r="AW22" s="64"/>
      <c r="AX22" s="83"/>
      <c r="AY22" s="76"/>
      <c r="AZ22" s="83"/>
      <c r="BA22" s="76">
        <v>2655</v>
      </c>
      <c r="BB22" s="64"/>
      <c r="BC22" s="75"/>
      <c r="BD22" s="79">
        <v>3539</v>
      </c>
      <c r="BE22" s="148">
        <f>(S22+T22+U22+V22)*10%</f>
        <v>7983.3133333333335</v>
      </c>
      <c r="BF22" s="67">
        <f>S22+T22+U22+V22+AK22+AL22+AM22+AN22+AO22+AP22+AW22+AX22+AY22+AZ22+BA22+BB22+BC22+BD22+BE22+AD22</f>
        <v>98926.28</v>
      </c>
    </row>
    <row r="23" spans="1:58" s="62" customFormat="1">
      <c r="A23" s="84">
        <v>2</v>
      </c>
      <c r="B23" s="64" t="s">
        <v>95</v>
      </c>
      <c r="C23" s="65" t="s">
        <v>96</v>
      </c>
      <c r="D23" s="87">
        <v>11</v>
      </c>
      <c r="E23" s="153" t="s">
        <v>133</v>
      </c>
      <c r="F23" s="64" t="s">
        <v>31</v>
      </c>
      <c r="G23" s="64" t="s">
        <v>155</v>
      </c>
      <c r="H23" s="156" t="s">
        <v>172</v>
      </c>
      <c r="I23" s="173">
        <f t="shared" si="1"/>
        <v>1.0555555555555556</v>
      </c>
      <c r="J23" s="64">
        <v>17697</v>
      </c>
      <c r="K23" s="85">
        <v>0.3</v>
      </c>
      <c r="L23" s="169">
        <v>3.41</v>
      </c>
      <c r="M23" s="76">
        <f>J23*L23</f>
        <v>60346.770000000004</v>
      </c>
      <c r="N23" s="87">
        <v>18</v>
      </c>
      <c r="O23" s="66">
        <v>18</v>
      </c>
      <c r="P23" s="78">
        <v>19</v>
      </c>
      <c r="Q23" s="79"/>
      <c r="R23" s="80"/>
      <c r="S23" s="76">
        <f t="shared" ref="S23:S49" si="2">M23/N23*P23</f>
        <v>63699.368333333332</v>
      </c>
      <c r="T23" s="76">
        <f t="shared" ref="T23:T49" si="3">M23/N23*Q23</f>
        <v>0</v>
      </c>
      <c r="U23" s="76">
        <f t="shared" ref="U23:U49" si="4">M23/N23*R23</f>
        <v>0</v>
      </c>
      <c r="V23" s="76">
        <f t="shared" ref="V23:V49" si="5">(S23+T23+U23)*0.25</f>
        <v>15924.842083333333</v>
      </c>
      <c r="W23" s="69">
        <v>0.1</v>
      </c>
      <c r="X23" s="69">
        <v>0.2</v>
      </c>
      <c r="Y23" s="70">
        <v>0.125</v>
      </c>
      <c r="Z23" s="69">
        <v>0.25</v>
      </c>
      <c r="AA23" s="71">
        <v>0.15</v>
      </c>
      <c r="AB23" s="71">
        <v>0.3</v>
      </c>
      <c r="AC23" s="218">
        <v>19</v>
      </c>
      <c r="AD23" s="89">
        <f t="shared" ref="AD23:AD49" si="6">((J23*40%)/18)*AC23</f>
        <v>7472.0666666666666</v>
      </c>
      <c r="AE23" s="66">
        <v>17</v>
      </c>
      <c r="AF23" s="86"/>
      <c r="AG23" s="80"/>
      <c r="AH23" s="80"/>
      <c r="AI23" s="80"/>
      <c r="AJ23" s="82"/>
      <c r="AK23" s="73">
        <f t="shared" ref="AK23:AK49" si="7">J23*20%/N23*AE23*50%</f>
        <v>1671.3833333333332</v>
      </c>
      <c r="AL23" s="72">
        <f t="shared" ref="AL23:AL49" si="8">J23*20%/N23*AF23</f>
        <v>0</v>
      </c>
      <c r="AM23" s="72">
        <f t="shared" ref="AM23:AM49" si="9">J23*20%/N23*AG23*50%</f>
        <v>0</v>
      </c>
      <c r="AN23" s="72">
        <f t="shared" ref="AN23:AN49" si="10">J23*20%/N23*AH23</f>
        <v>0</v>
      </c>
      <c r="AO23" s="73">
        <f t="shared" ref="AO23:AO49" si="11">J23*20%/N23*AI23*50%</f>
        <v>0</v>
      </c>
      <c r="AP23" s="72">
        <f>J23*Z23/N23*AJ23</f>
        <v>0</v>
      </c>
      <c r="AQ23" s="64"/>
      <c r="AR23" s="64"/>
      <c r="AS23" s="64"/>
      <c r="AT23" s="76"/>
      <c r="AU23" s="76"/>
      <c r="AV23" s="76"/>
      <c r="AW23" s="76">
        <v>2212</v>
      </c>
      <c r="AX23" s="88"/>
      <c r="AY23" s="76"/>
      <c r="AZ23" s="83"/>
      <c r="BA23" s="76"/>
      <c r="BB23" s="64"/>
      <c r="BC23" s="75"/>
      <c r="BD23" s="79">
        <v>3539</v>
      </c>
      <c r="BE23" s="148">
        <f t="shared" ref="BE23:BE49" si="12">(S23+T23+U23+V23)*10%</f>
        <v>7962.4210416666674</v>
      </c>
      <c r="BF23" s="67">
        <f t="shared" ref="BF23:BF49" si="13">S23+T23+U23+V23+AK23+AL23+AM23+AN23+AO23+AP23+AW23+AX23+AY23+AZ23+BA23+BB23+BC23+BD23+BE23+AD23</f>
        <v>102481.08145833333</v>
      </c>
    </row>
    <row r="24" spans="1:58" s="62" customFormat="1" ht="18.75" customHeight="1">
      <c r="A24" s="64">
        <v>3</v>
      </c>
      <c r="B24" s="64" t="s">
        <v>148</v>
      </c>
      <c r="C24" s="65" t="s">
        <v>97</v>
      </c>
      <c r="D24" s="87">
        <v>11</v>
      </c>
      <c r="E24" s="153" t="s">
        <v>132</v>
      </c>
      <c r="F24" s="64" t="s">
        <v>31</v>
      </c>
      <c r="G24" s="64" t="s">
        <v>188</v>
      </c>
      <c r="H24" s="83" t="s">
        <v>45</v>
      </c>
      <c r="I24" s="173">
        <f t="shared" si="1"/>
        <v>1</v>
      </c>
      <c r="J24" s="64">
        <v>17697</v>
      </c>
      <c r="K24" s="85">
        <v>0.45</v>
      </c>
      <c r="L24" s="169">
        <v>3.24</v>
      </c>
      <c r="M24" s="76">
        <f>J24*L24</f>
        <v>57338.280000000006</v>
      </c>
      <c r="N24" s="87">
        <v>18</v>
      </c>
      <c r="O24" s="66">
        <v>18</v>
      </c>
      <c r="P24" s="78">
        <v>18</v>
      </c>
      <c r="Q24" s="79"/>
      <c r="R24" s="80"/>
      <c r="S24" s="76">
        <f t="shared" si="2"/>
        <v>57338.280000000006</v>
      </c>
      <c r="T24" s="76">
        <f t="shared" si="3"/>
        <v>0</v>
      </c>
      <c r="U24" s="76">
        <f t="shared" si="4"/>
        <v>0</v>
      </c>
      <c r="V24" s="76">
        <f t="shared" si="5"/>
        <v>14334.570000000002</v>
      </c>
      <c r="W24" s="69">
        <v>0.1</v>
      </c>
      <c r="X24" s="69">
        <v>0.2</v>
      </c>
      <c r="Y24" s="70">
        <v>0.125</v>
      </c>
      <c r="Z24" s="69">
        <v>0.25</v>
      </c>
      <c r="AA24" s="71">
        <v>0.15</v>
      </c>
      <c r="AB24" s="71">
        <v>0.3</v>
      </c>
      <c r="AC24" s="218"/>
      <c r="AD24" s="89">
        <f t="shared" si="6"/>
        <v>0</v>
      </c>
      <c r="AE24" s="66">
        <v>17</v>
      </c>
      <c r="AF24" s="154"/>
      <c r="AG24" s="80"/>
      <c r="AH24" s="80"/>
      <c r="AI24" s="80"/>
      <c r="AJ24" s="82"/>
      <c r="AK24" s="73">
        <f t="shared" si="7"/>
        <v>1671.3833333333332</v>
      </c>
      <c r="AL24" s="72">
        <f t="shared" si="8"/>
        <v>0</v>
      </c>
      <c r="AM24" s="72">
        <f t="shared" si="9"/>
        <v>0</v>
      </c>
      <c r="AN24" s="72">
        <f t="shared" si="10"/>
        <v>0</v>
      </c>
      <c r="AO24" s="73">
        <f t="shared" si="11"/>
        <v>0</v>
      </c>
      <c r="AP24" s="76"/>
      <c r="AQ24" s="80"/>
      <c r="AR24" s="64"/>
      <c r="AS24" s="105"/>
      <c r="AT24" s="76"/>
      <c r="AU24" s="76"/>
      <c r="AV24" s="76"/>
      <c r="AW24" s="76">
        <v>2212</v>
      </c>
      <c r="AX24" s="88"/>
      <c r="AY24" s="76"/>
      <c r="AZ24" s="83"/>
      <c r="BA24" s="76"/>
      <c r="BB24" s="64"/>
      <c r="BC24" s="75"/>
      <c r="BD24" s="79">
        <v>3539</v>
      </c>
      <c r="BE24" s="148">
        <f t="shared" si="12"/>
        <v>7167.2850000000008</v>
      </c>
      <c r="BF24" s="67">
        <f t="shared" si="13"/>
        <v>86262.518333333341</v>
      </c>
    </row>
    <row r="25" spans="1:58" s="62" customFormat="1" ht="18.75" customHeight="1">
      <c r="A25" s="84"/>
      <c r="B25" s="64" t="s">
        <v>147</v>
      </c>
      <c r="C25" s="65"/>
      <c r="D25" s="87"/>
      <c r="E25" s="66" t="s">
        <v>129</v>
      </c>
      <c r="F25" s="64" t="s">
        <v>31</v>
      </c>
      <c r="G25" s="64" t="s">
        <v>188</v>
      </c>
      <c r="H25" s="83"/>
      <c r="I25" s="173">
        <f t="shared" si="1"/>
        <v>5.5555555555555552E-2</v>
      </c>
      <c r="J25" s="64">
        <v>17697</v>
      </c>
      <c r="K25" s="85"/>
      <c r="L25" s="169">
        <v>2.83</v>
      </c>
      <c r="M25" s="76">
        <f>J25*L25</f>
        <v>50082.51</v>
      </c>
      <c r="N25" s="87">
        <v>18</v>
      </c>
      <c r="O25" s="66"/>
      <c r="P25" s="78">
        <v>1</v>
      </c>
      <c r="Q25" s="79"/>
      <c r="R25" s="80"/>
      <c r="S25" s="76">
        <f t="shared" si="2"/>
        <v>2782.3616666666667</v>
      </c>
      <c r="T25" s="76">
        <f t="shared" si="3"/>
        <v>0</v>
      </c>
      <c r="U25" s="76">
        <f t="shared" si="4"/>
        <v>0</v>
      </c>
      <c r="V25" s="76">
        <f t="shared" si="5"/>
        <v>695.59041666666667</v>
      </c>
      <c r="W25" s="69"/>
      <c r="X25" s="69"/>
      <c r="Y25" s="70"/>
      <c r="Z25" s="69"/>
      <c r="AA25" s="71"/>
      <c r="AB25" s="71"/>
      <c r="AC25" s="218"/>
      <c r="AD25" s="89">
        <f t="shared" si="6"/>
        <v>0</v>
      </c>
      <c r="AE25" s="66"/>
      <c r="AF25" s="86"/>
      <c r="AG25" s="80"/>
      <c r="AH25" s="80"/>
      <c r="AI25" s="80"/>
      <c r="AJ25" s="82"/>
      <c r="AK25" s="73">
        <f t="shared" si="7"/>
        <v>0</v>
      </c>
      <c r="AL25" s="72">
        <f t="shared" si="8"/>
        <v>0</v>
      </c>
      <c r="AM25" s="72">
        <f t="shared" si="9"/>
        <v>0</v>
      </c>
      <c r="AN25" s="72">
        <f t="shared" si="10"/>
        <v>0</v>
      </c>
      <c r="AO25" s="73">
        <f t="shared" si="11"/>
        <v>0</v>
      </c>
      <c r="AP25" s="106"/>
      <c r="AQ25" s="80"/>
      <c r="AR25" s="64"/>
      <c r="AS25" s="105"/>
      <c r="AT25" s="76"/>
      <c r="AU25" s="76"/>
      <c r="AV25" s="76"/>
      <c r="AW25" s="76"/>
      <c r="AX25" s="88"/>
      <c r="AY25" s="76"/>
      <c r="AZ25" s="83"/>
      <c r="BA25" s="76"/>
      <c r="BB25" s="64"/>
      <c r="BC25" s="75"/>
      <c r="BD25" s="79"/>
      <c r="BE25" s="148">
        <f t="shared" si="12"/>
        <v>347.79520833333339</v>
      </c>
      <c r="BF25" s="67">
        <f t="shared" si="13"/>
        <v>3825.747291666667</v>
      </c>
    </row>
    <row r="26" spans="1:58" s="62" customFormat="1" ht="17.25" customHeight="1">
      <c r="A26" s="84">
        <v>4</v>
      </c>
      <c r="B26" s="64" t="s">
        <v>99</v>
      </c>
      <c r="C26" s="65" t="s">
        <v>100</v>
      </c>
      <c r="D26" s="87">
        <v>9</v>
      </c>
      <c r="E26" s="66" t="s">
        <v>129</v>
      </c>
      <c r="F26" s="64" t="s">
        <v>31</v>
      </c>
      <c r="G26" s="64" t="s">
        <v>184</v>
      </c>
      <c r="H26" s="83"/>
      <c r="I26" s="173">
        <f t="shared" si="1"/>
        <v>1.1111111111111112</v>
      </c>
      <c r="J26" s="64">
        <v>17697</v>
      </c>
      <c r="K26" s="85">
        <v>0.5</v>
      </c>
      <c r="L26" s="169">
        <v>2.38</v>
      </c>
      <c r="M26" s="76">
        <f t="shared" ref="M26" si="14">J26*L26</f>
        <v>42118.86</v>
      </c>
      <c r="N26" s="87">
        <v>18</v>
      </c>
      <c r="O26" s="66">
        <v>18</v>
      </c>
      <c r="P26" s="78"/>
      <c r="Q26" s="79">
        <v>15</v>
      </c>
      <c r="R26" s="80">
        <v>5</v>
      </c>
      <c r="S26" s="76">
        <f t="shared" si="2"/>
        <v>0</v>
      </c>
      <c r="T26" s="76">
        <f t="shared" si="3"/>
        <v>35099.049999999996</v>
      </c>
      <c r="U26" s="76">
        <f t="shared" si="4"/>
        <v>11699.683333333332</v>
      </c>
      <c r="V26" s="76">
        <f t="shared" si="5"/>
        <v>11699.683333333332</v>
      </c>
      <c r="W26" s="69">
        <v>0.1</v>
      </c>
      <c r="X26" s="69">
        <v>0.2</v>
      </c>
      <c r="Y26" s="70">
        <v>0.125</v>
      </c>
      <c r="Z26" s="69">
        <v>0.25</v>
      </c>
      <c r="AA26" s="71">
        <v>0.15</v>
      </c>
      <c r="AB26" s="71">
        <v>0.3</v>
      </c>
      <c r="AC26" s="218">
        <v>15</v>
      </c>
      <c r="AD26" s="89">
        <f t="shared" si="6"/>
        <v>5899</v>
      </c>
      <c r="AE26" s="66"/>
      <c r="AF26" s="86"/>
      <c r="AG26" s="80">
        <v>15</v>
      </c>
      <c r="AH26" s="80"/>
      <c r="AI26" s="80">
        <v>5</v>
      </c>
      <c r="AJ26" s="89"/>
      <c r="AK26" s="73">
        <f t="shared" si="7"/>
        <v>0</v>
      </c>
      <c r="AL26" s="72">
        <f t="shared" si="8"/>
        <v>0</v>
      </c>
      <c r="AM26" s="72">
        <f t="shared" si="9"/>
        <v>1474.75</v>
      </c>
      <c r="AN26" s="72">
        <f t="shared" si="10"/>
        <v>0</v>
      </c>
      <c r="AO26" s="73">
        <f t="shared" si="11"/>
        <v>491.58333333333331</v>
      </c>
      <c r="AP26" s="72">
        <f>J26*X26/N26*AJ26</f>
        <v>0</v>
      </c>
      <c r="AQ26" s="80"/>
      <c r="AR26" s="76"/>
      <c r="AS26" s="76"/>
      <c r="AT26" s="76"/>
      <c r="AU26" s="76"/>
      <c r="AV26" s="76"/>
      <c r="AW26" s="76"/>
      <c r="AX26" s="83"/>
      <c r="AY26" s="76"/>
      <c r="AZ26" s="83"/>
      <c r="BA26" s="64"/>
      <c r="BB26" s="64"/>
      <c r="BC26" s="75"/>
      <c r="BD26" s="79">
        <v>3539</v>
      </c>
      <c r="BE26" s="148">
        <f t="shared" si="12"/>
        <v>5849.8416666666672</v>
      </c>
      <c r="BF26" s="67">
        <f t="shared" si="13"/>
        <v>75752.591666666674</v>
      </c>
    </row>
    <row r="27" spans="1:58" s="62" customFormat="1" ht="20.25" customHeight="1">
      <c r="A27" s="64">
        <v>5</v>
      </c>
      <c r="B27" s="64" t="s">
        <v>101</v>
      </c>
      <c r="C27" s="65" t="s">
        <v>102</v>
      </c>
      <c r="D27" s="87">
        <v>9</v>
      </c>
      <c r="E27" s="66" t="s">
        <v>134</v>
      </c>
      <c r="F27" s="64" t="s">
        <v>41</v>
      </c>
      <c r="G27" s="64" t="s">
        <v>173</v>
      </c>
      <c r="H27" s="83" t="s">
        <v>98</v>
      </c>
      <c r="I27" s="173">
        <f t="shared" si="1"/>
        <v>0.55555555555555558</v>
      </c>
      <c r="J27" s="64">
        <v>17697</v>
      </c>
      <c r="K27" s="85">
        <v>0.5</v>
      </c>
      <c r="L27" s="169">
        <v>4.3</v>
      </c>
      <c r="M27" s="76">
        <f>J27*L27</f>
        <v>76097.099999999991</v>
      </c>
      <c r="N27" s="87">
        <v>18</v>
      </c>
      <c r="O27" s="66">
        <v>18</v>
      </c>
      <c r="P27" s="78"/>
      <c r="Q27" s="79">
        <v>5</v>
      </c>
      <c r="R27" s="80">
        <v>5</v>
      </c>
      <c r="S27" s="76">
        <f t="shared" si="2"/>
        <v>0</v>
      </c>
      <c r="T27" s="76">
        <f t="shared" si="3"/>
        <v>21138.083333333328</v>
      </c>
      <c r="U27" s="76">
        <f t="shared" si="4"/>
        <v>21138.083333333328</v>
      </c>
      <c r="V27" s="76">
        <f t="shared" si="5"/>
        <v>10569.041666666664</v>
      </c>
      <c r="W27" s="69">
        <v>0.1</v>
      </c>
      <c r="X27" s="69">
        <v>0.2</v>
      </c>
      <c r="Y27" s="70">
        <v>0.125</v>
      </c>
      <c r="Z27" s="69">
        <v>0.25</v>
      </c>
      <c r="AA27" s="71">
        <v>0.15</v>
      </c>
      <c r="AB27" s="71">
        <v>0.3</v>
      </c>
      <c r="AC27" s="218">
        <v>5</v>
      </c>
      <c r="AD27" s="89">
        <f t="shared" si="6"/>
        <v>1966.3333333333333</v>
      </c>
      <c r="AE27" s="66"/>
      <c r="AF27" s="86"/>
      <c r="AG27" s="80">
        <v>5</v>
      </c>
      <c r="AI27" s="80">
        <v>5</v>
      </c>
      <c r="AJ27" s="89"/>
      <c r="AK27" s="73">
        <f t="shared" si="7"/>
        <v>0</v>
      </c>
      <c r="AL27" s="72">
        <f t="shared" si="8"/>
        <v>0</v>
      </c>
      <c r="AM27" s="72">
        <f t="shared" si="9"/>
        <v>491.58333333333331</v>
      </c>
      <c r="AN27" s="72">
        <f>J27*20%/N27*AG27</f>
        <v>983.16666666666663</v>
      </c>
      <c r="AO27" s="73">
        <f t="shared" si="11"/>
        <v>491.58333333333331</v>
      </c>
      <c r="AP27" s="72">
        <f>J27*X27/N27*AJ27</f>
        <v>0</v>
      </c>
      <c r="AQ27" s="79"/>
      <c r="AR27" s="76"/>
      <c r="AS27" s="79"/>
      <c r="AT27" s="76"/>
      <c r="AU27" s="76"/>
      <c r="AV27" s="76"/>
      <c r="AW27" s="76"/>
      <c r="AX27" s="83"/>
      <c r="AY27" s="76"/>
      <c r="AZ27" s="83"/>
      <c r="BA27" s="64"/>
      <c r="BB27" s="64"/>
      <c r="BC27" s="90"/>
      <c r="BD27" s="79"/>
      <c r="BE27" s="148">
        <f t="shared" si="12"/>
        <v>5284.5208333333321</v>
      </c>
      <c r="BF27" s="67">
        <f t="shared" si="13"/>
        <v>62062.395833333321</v>
      </c>
    </row>
    <row r="28" spans="1:58" s="62" customFormat="1" ht="18.75" customHeight="1">
      <c r="A28" s="64">
        <v>6</v>
      </c>
      <c r="B28" s="64" t="s">
        <v>119</v>
      </c>
      <c r="C28" s="65"/>
      <c r="D28" s="77">
        <v>11</v>
      </c>
      <c r="E28" s="77" t="s">
        <v>129</v>
      </c>
      <c r="F28" s="64" t="s">
        <v>31</v>
      </c>
      <c r="G28" s="64" t="s">
        <v>154</v>
      </c>
      <c r="H28" s="94"/>
      <c r="I28" s="173">
        <f t="shared" si="1"/>
        <v>0.3888888888888889</v>
      </c>
      <c r="J28" s="64">
        <v>17697</v>
      </c>
      <c r="K28" s="85"/>
      <c r="L28" s="169">
        <v>2.48</v>
      </c>
      <c r="M28" s="76">
        <f t="shared" ref="M28:M33" si="15">J28*L28</f>
        <v>43888.56</v>
      </c>
      <c r="N28" s="66">
        <v>18</v>
      </c>
      <c r="O28" s="66">
        <v>18</v>
      </c>
      <c r="P28" s="78">
        <v>7</v>
      </c>
      <c r="Q28" s="79"/>
      <c r="R28" s="80"/>
      <c r="S28" s="76">
        <f t="shared" si="2"/>
        <v>17067.773333333331</v>
      </c>
      <c r="T28" s="76">
        <f t="shared" si="3"/>
        <v>0</v>
      </c>
      <c r="U28" s="76">
        <f t="shared" si="4"/>
        <v>0</v>
      </c>
      <c r="V28" s="76">
        <f t="shared" si="5"/>
        <v>4266.9433333333327</v>
      </c>
      <c r="W28" s="69">
        <v>0.1</v>
      </c>
      <c r="X28" s="69">
        <v>0.2</v>
      </c>
      <c r="Y28" s="70">
        <v>0.125</v>
      </c>
      <c r="Z28" s="69">
        <v>0.25</v>
      </c>
      <c r="AA28" s="71">
        <v>0.15</v>
      </c>
      <c r="AB28" s="71">
        <v>0.3</v>
      </c>
      <c r="AC28" s="218"/>
      <c r="AD28" s="89">
        <f t="shared" si="6"/>
        <v>0</v>
      </c>
      <c r="AE28" s="64">
        <v>7</v>
      </c>
      <c r="AF28" s="81"/>
      <c r="AG28" s="80"/>
      <c r="AH28" s="80"/>
      <c r="AI28" s="80"/>
      <c r="AJ28" s="89"/>
      <c r="AK28" s="73">
        <f t="shared" si="7"/>
        <v>688.2166666666667</v>
      </c>
      <c r="AL28" s="72">
        <f t="shared" si="8"/>
        <v>0</v>
      </c>
      <c r="AM28" s="72">
        <f t="shared" si="9"/>
        <v>0</v>
      </c>
      <c r="AN28" s="72">
        <f t="shared" si="10"/>
        <v>0</v>
      </c>
      <c r="AO28" s="73">
        <f t="shared" si="11"/>
        <v>0</v>
      </c>
      <c r="AP28" s="72">
        <f t="shared" ref="AP28" si="16">J28*X28/N28*AJ28</f>
        <v>0</v>
      </c>
      <c r="AQ28" s="76">
        <v>0</v>
      </c>
      <c r="AR28" s="72">
        <v>0</v>
      </c>
      <c r="AS28" s="76">
        <v>0</v>
      </c>
      <c r="AT28" s="74"/>
      <c r="AU28" s="76"/>
      <c r="AV28" s="74"/>
      <c r="AW28" s="76"/>
      <c r="AX28" s="88"/>
      <c r="AY28" s="76"/>
      <c r="AZ28" s="64"/>
      <c r="BA28" s="83"/>
      <c r="BB28" s="64"/>
      <c r="BC28" s="76"/>
      <c r="BD28" s="80"/>
      <c r="BE28" s="148">
        <f t="shared" si="12"/>
        <v>2133.4716666666664</v>
      </c>
      <c r="BF28" s="67">
        <f t="shared" si="13"/>
        <v>24156.404999999999</v>
      </c>
    </row>
    <row r="29" spans="1:58" s="62" customFormat="1" ht="20.25" customHeight="1">
      <c r="A29" s="84">
        <v>7</v>
      </c>
      <c r="B29" s="64" t="s">
        <v>104</v>
      </c>
      <c r="C29" s="65" t="s">
        <v>105</v>
      </c>
      <c r="D29" s="92">
        <v>9</v>
      </c>
      <c r="E29" s="66" t="s">
        <v>130</v>
      </c>
      <c r="F29" s="64" t="s">
        <v>41</v>
      </c>
      <c r="G29" s="64" t="s">
        <v>189</v>
      </c>
      <c r="H29" s="191" t="s">
        <v>197</v>
      </c>
      <c r="I29" s="173">
        <f t="shared" si="1"/>
        <v>1</v>
      </c>
      <c r="J29" s="64">
        <v>17697</v>
      </c>
      <c r="K29" s="85">
        <v>0.3</v>
      </c>
      <c r="L29" s="169">
        <v>3.85</v>
      </c>
      <c r="M29" s="76">
        <f t="shared" si="15"/>
        <v>68133.45</v>
      </c>
      <c r="N29" s="66">
        <v>18</v>
      </c>
      <c r="O29" s="66">
        <v>18</v>
      </c>
      <c r="P29" s="78"/>
      <c r="Q29" s="79">
        <v>15</v>
      </c>
      <c r="R29" s="80">
        <v>3</v>
      </c>
      <c r="S29" s="76">
        <f t="shared" si="2"/>
        <v>0</v>
      </c>
      <c r="T29" s="76">
        <f t="shared" si="3"/>
        <v>56777.875</v>
      </c>
      <c r="U29" s="76">
        <f t="shared" si="4"/>
        <v>11355.575000000001</v>
      </c>
      <c r="V29" s="76">
        <f t="shared" si="5"/>
        <v>17033.362499999999</v>
      </c>
      <c r="W29" s="69">
        <v>0.1</v>
      </c>
      <c r="X29" s="69">
        <v>0.2</v>
      </c>
      <c r="Y29" s="70">
        <v>0.125</v>
      </c>
      <c r="Z29" s="69">
        <v>0.25</v>
      </c>
      <c r="AA29" s="71">
        <v>0.15</v>
      </c>
      <c r="AB29" s="71">
        <v>0.3</v>
      </c>
      <c r="AC29" s="218">
        <v>15</v>
      </c>
      <c r="AD29" s="89">
        <f t="shared" si="6"/>
        <v>5899</v>
      </c>
      <c r="AE29" s="66"/>
      <c r="AF29" s="86"/>
      <c r="AG29" s="93"/>
      <c r="AH29" s="80"/>
      <c r="AI29" s="80"/>
      <c r="AJ29" s="76"/>
      <c r="AK29" s="73">
        <f t="shared" si="7"/>
        <v>0</v>
      </c>
      <c r="AL29" s="72">
        <f t="shared" si="8"/>
        <v>0</v>
      </c>
      <c r="AM29" s="72">
        <f t="shared" si="9"/>
        <v>0</v>
      </c>
      <c r="AN29" s="72">
        <f t="shared" si="10"/>
        <v>0</v>
      </c>
      <c r="AO29" s="73">
        <f t="shared" si="11"/>
        <v>0</v>
      </c>
      <c r="AP29" s="72">
        <f>J29*X29/N29*AJ29</f>
        <v>0</v>
      </c>
      <c r="AQ29" s="79"/>
      <c r="AR29" s="72">
        <f>J29*Z29/O29*AQ29</f>
        <v>0</v>
      </c>
      <c r="AS29" s="79"/>
      <c r="AT29" s="74">
        <f>J29*Z29/N29*AS29</f>
        <v>0</v>
      </c>
      <c r="AU29" s="76"/>
      <c r="AV29" s="76"/>
      <c r="AW29" s="76"/>
      <c r="AX29" s="83"/>
      <c r="AY29" s="76">
        <v>2655</v>
      </c>
      <c r="AZ29" s="83"/>
      <c r="BA29" s="64"/>
      <c r="BB29" s="64"/>
      <c r="BC29" s="79"/>
      <c r="BD29" s="79"/>
      <c r="BE29" s="148">
        <f t="shared" si="12"/>
        <v>8516.6812499999996</v>
      </c>
      <c r="BF29" s="67">
        <f t="shared" si="13"/>
        <v>102237.49374999999</v>
      </c>
    </row>
    <row r="30" spans="1:58" s="62" customFormat="1" ht="20.25" customHeight="1">
      <c r="A30" s="84">
        <v>8</v>
      </c>
      <c r="B30" s="64" t="s">
        <v>198</v>
      </c>
      <c r="C30" s="65"/>
      <c r="D30" s="92"/>
      <c r="E30" s="108" t="s">
        <v>135</v>
      </c>
      <c r="F30" s="64" t="s">
        <v>41</v>
      </c>
      <c r="G30" s="64" t="s">
        <v>190</v>
      </c>
      <c r="H30" s="64"/>
      <c r="I30" s="173">
        <f t="shared" si="1"/>
        <v>0.1111111111111111</v>
      </c>
      <c r="J30" s="64">
        <v>17697</v>
      </c>
      <c r="K30" s="85"/>
      <c r="L30" s="169">
        <v>3.58</v>
      </c>
      <c r="M30" s="76">
        <f t="shared" si="15"/>
        <v>63355.26</v>
      </c>
      <c r="N30" s="66">
        <v>18</v>
      </c>
      <c r="O30" s="66"/>
      <c r="P30" s="78"/>
      <c r="Q30" s="79">
        <v>2</v>
      </c>
      <c r="R30" s="80"/>
      <c r="S30" s="76">
        <f t="shared" si="2"/>
        <v>0</v>
      </c>
      <c r="T30" s="76">
        <f t="shared" si="3"/>
        <v>7039.4733333333334</v>
      </c>
      <c r="U30" s="76">
        <f t="shared" si="4"/>
        <v>0</v>
      </c>
      <c r="V30" s="76">
        <f t="shared" si="5"/>
        <v>1759.8683333333333</v>
      </c>
      <c r="W30" s="69"/>
      <c r="X30" s="69"/>
      <c r="Y30" s="70"/>
      <c r="Z30" s="69"/>
      <c r="AA30" s="71"/>
      <c r="AB30" s="71"/>
      <c r="AC30" s="218">
        <v>2</v>
      </c>
      <c r="AD30" s="89">
        <f t="shared" si="6"/>
        <v>786.5333333333333</v>
      </c>
      <c r="AE30" s="66"/>
      <c r="AF30" s="86"/>
      <c r="AG30" s="79">
        <v>2</v>
      </c>
      <c r="AH30" s="80"/>
      <c r="AI30" s="80"/>
      <c r="AJ30" s="76"/>
      <c r="AK30" s="73">
        <f t="shared" si="7"/>
        <v>0</v>
      </c>
      <c r="AL30" s="72">
        <f t="shared" si="8"/>
        <v>0</v>
      </c>
      <c r="AM30" s="72">
        <f t="shared" si="9"/>
        <v>196.63333333333333</v>
      </c>
      <c r="AN30" s="72">
        <f t="shared" si="10"/>
        <v>0</v>
      </c>
      <c r="AO30" s="73">
        <f t="shared" si="11"/>
        <v>0</v>
      </c>
      <c r="AP30" s="72">
        <f>J30*X30/N30*AJ30</f>
        <v>0</v>
      </c>
      <c r="AQ30" s="79"/>
      <c r="AR30" s="72"/>
      <c r="AS30" s="79"/>
      <c r="AT30" s="74"/>
      <c r="AU30" s="76"/>
      <c r="AV30" s="76"/>
      <c r="AW30" s="76"/>
      <c r="AX30" s="83"/>
      <c r="AY30" s="76"/>
      <c r="AZ30" s="83"/>
      <c r="BA30" s="64"/>
      <c r="BB30" s="64"/>
      <c r="BC30" s="79"/>
      <c r="BD30" s="79"/>
      <c r="BE30" s="148">
        <f t="shared" si="12"/>
        <v>879.93416666666678</v>
      </c>
      <c r="BF30" s="67">
        <f t="shared" si="13"/>
        <v>10662.442499999999</v>
      </c>
    </row>
    <row r="31" spans="1:58" s="62" customFormat="1" ht="19.5" customHeight="1">
      <c r="A31" s="84"/>
      <c r="B31" s="64" t="s">
        <v>149</v>
      </c>
      <c r="C31" s="65" t="s">
        <v>106</v>
      </c>
      <c r="D31" s="107">
        <v>9</v>
      </c>
      <c r="E31" s="108" t="s">
        <v>130</v>
      </c>
      <c r="F31" s="64" t="s">
        <v>41</v>
      </c>
      <c r="G31" s="64" t="s">
        <v>190</v>
      </c>
      <c r="H31" s="190" t="s">
        <v>197</v>
      </c>
      <c r="I31" s="173">
        <f t="shared" si="1"/>
        <v>0.72222222222222221</v>
      </c>
      <c r="J31" s="64">
        <v>17697</v>
      </c>
      <c r="K31" s="85">
        <v>0.3</v>
      </c>
      <c r="L31" s="169">
        <v>3.99</v>
      </c>
      <c r="M31" s="76">
        <f t="shared" si="15"/>
        <v>70611.03</v>
      </c>
      <c r="N31" s="66">
        <v>18</v>
      </c>
      <c r="O31" s="66">
        <v>18</v>
      </c>
      <c r="P31" s="78"/>
      <c r="Q31" s="79">
        <v>6</v>
      </c>
      <c r="R31" s="80">
        <v>7</v>
      </c>
      <c r="S31" s="76">
        <f t="shared" si="2"/>
        <v>0</v>
      </c>
      <c r="T31" s="76">
        <f t="shared" si="3"/>
        <v>23537.010000000002</v>
      </c>
      <c r="U31" s="76">
        <f t="shared" si="4"/>
        <v>27459.845000000001</v>
      </c>
      <c r="V31" s="76">
        <f t="shared" si="5"/>
        <v>12749.213750000001</v>
      </c>
      <c r="W31" s="69">
        <v>0.1</v>
      </c>
      <c r="X31" s="69">
        <v>0.2</v>
      </c>
      <c r="Y31" s="70">
        <v>0.125</v>
      </c>
      <c r="Z31" s="69">
        <v>0.25</v>
      </c>
      <c r="AA31" s="71">
        <v>0.15</v>
      </c>
      <c r="AB31" s="71">
        <v>0.3</v>
      </c>
      <c r="AC31" s="218">
        <v>5</v>
      </c>
      <c r="AD31" s="89">
        <f t="shared" si="6"/>
        <v>1966.3333333333333</v>
      </c>
      <c r="AE31" s="66"/>
      <c r="AF31" s="86"/>
      <c r="AG31" s="80">
        <v>6</v>
      </c>
      <c r="AH31" s="80"/>
      <c r="AI31" s="80">
        <v>6</v>
      </c>
      <c r="AJ31" s="89"/>
      <c r="AK31" s="73">
        <f t="shared" si="7"/>
        <v>0</v>
      </c>
      <c r="AL31" s="72">
        <f t="shared" si="8"/>
        <v>0</v>
      </c>
      <c r="AM31" s="72">
        <f t="shared" si="9"/>
        <v>589.9</v>
      </c>
      <c r="AN31" s="72">
        <f t="shared" si="10"/>
        <v>0</v>
      </c>
      <c r="AO31" s="73">
        <f t="shared" si="11"/>
        <v>589.9</v>
      </c>
      <c r="AP31" s="72">
        <f>J31*X31/N31*AJ31</f>
        <v>0</v>
      </c>
      <c r="AQ31" s="80"/>
      <c r="AR31" s="76"/>
      <c r="AS31" s="79"/>
      <c r="AT31" s="76"/>
      <c r="AU31" s="76"/>
      <c r="AV31" s="74">
        <f t="shared" ref="AV31:AV38" si="17">J31*Z31/N31*AU31</f>
        <v>0</v>
      </c>
      <c r="AW31" s="64"/>
      <c r="AX31" s="83"/>
      <c r="AY31" s="76">
        <v>2655</v>
      </c>
      <c r="AZ31" s="83"/>
      <c r="BA31" s="64"/>
      <c r="BB31" s="64"/>
      <c r="BC31" s="90"/>
      <c r="BD31" s="79">
        <v>3539</v>
      </c>
      <c r="BE31" s="148">
        <f t="shared" si="12"/>
        <v>6374.6068750000013</v>
      </c>
      <c r="BF31" s="67">
        <f t="shared" si="13"/>
        <v>79460.808958333335</v>
      </c>
    </row>
    <row r="32" spans="1:58" s="62" customFormat="1" ht="21" customHeight="1">
      <c r="A32" s="64">
        <v>9</v>
      </c>
      <c r="B32" s="64" t="s">
        <v>158</v>
      </c>
      <c r="C32" s="65" t="s">
        <v>107</v>
      </c>
      <c r="D32" s="87">
        <v>9</v>
      </c>
      <c r="E32" s="66" t="s">
        <v>130</v>
      </c>
      <c r="F32" s="64" t="s">
        <v>41</v>
      </c>
      <c r="G32" s="64" t="s">
        <v>181</v>
      </c>
      <c r="H32" s="192" t="s">
        <v>197</v>
      </c>
      <c r="I32" s="173">
        <f t="shared" si="1"/>
        <v>0.66666666666666663</v>
      </c>
      <c r="J32" s="64">
        <v>17697</v>
      </c>
      <c r="K32" s="85">
        <v>0.3</v>
      </c>
      <c r="L32" s="169">
        <v>4.13</v>
      </c>
      <c r="M32" s="76">
        <f t="shared" si="15"/>
        <v>73088.61</v>
      </c>
      <c r="N32" s="77">
        <v>18</v>
      </c>
      <c r="O32" s="66">
        <v>18</v>
      </c>
      <c r="P32" s="78"/>
      <c r="Q32" s="79">
        <v>7</v>
      </c>
      <c r="R32" s="80">
        <v>5</v>
      </c>
      <c r="S32" s="76">
        <f t="shared" si="2"/>
        <v>0</v>
      </c>
      <c r="T32" s="76">
        <f t="shared" si="3"/>
        <v>28423.348333333335</v>
      </c>
      <c r="U32" s="76">
        <f t="shared" si="4"/>
        <v>20302.391666666666</v>
      </c>
      <c r="V32" s="76">
        <f t="shared" si="5"/>
        <v>12181.435000000001</v>
      </c>
      <c r="W32" s="69">
        <v>0.1</v>
      </c>
      <c r="X32" s="69">
        <v>0.2</v>
      </c>
      <c r="Y32" s="70">
        <v>0.125</v>
      </c>
      <c r="Z32" s="69">
        <v>0.25</v>
      </c>
      <c r="AA32" s="71">
        <v>0.15</v>
      </c>
      <c r="AB32" s="71">
        <v>0.3</v>
      </c>
      <c r="AC32" s="218">
        <v>4</v>
      </c>
      <c r="AD32" s="89">
        <f t="shared" si="6"/>
        <v>1573.0666666666666</v>
      </c>
      <c r="AE32" s="66"/>
      <c r="AF32" s="86"/>
      <c r="AG32" s="80"/>
      <c r="AH32" s="80"/>
      <c r="AI32" s="80"/>
      <c r="AJ32" s="89"/>
      <c r="AK32" s="73">
        <f t="shared" si="7"/>
        <v>0</v>
      </c>
      <c r="AL32" s="72">
        <f t="shared" si="8"/>
        <v>0</v>
      </c>
      <c r="AM32" s="72">
        <f t="shared" si="9"/>
        <v>0</v>
      </c>
      <c r="AN32" s="72">
        <f t="shared" si="10"/>
        <v>0</v>
      </c>
      <c r="AO32" s="73">
        <f t="shared" si="11"/>
        <v>0</v>
      </c>
      <c r="AP32" s="64"/>
      <c r="AQ32" s="80"/>
      <c r="AR32" s="76"/>
      <c r="AS32" s="79"/>
      <c r="AT32" s="76"/>
      <c r="AU32" s="76"/>
      <c r="AV32" s="74">
        <f t="shared" si="17"/>
        <v>0</v>
      </c>
      <c r="AW32" s="64"/>
      <c r="AX32" s="83"/>
      <c r="AY32" s="76"/>
      <c r="AZ32" s="83"/>
      <c r="BA32" s="64"/>
      <c r="BB32" s="64"/>
      <c r="BC32" s="157">
        <v>1770</v>
      </c>
      <c r="BD32" s="79"/>
      <c r="BE32" s="148">
        <f t="shared" si="12"/>
        <v>6090.7175000000007</v>
      </c>
      <c r="BF32" s="67">
        <f t="shared" si="13"/>
        <v>70340.959166666667</v>
      </c>
    </row>
    <row r="33" spans="1:58" s="62" customFormat="1" ht="20.25" customHeight="1">
      <c r="A33" s="84">
        <v>10</v>
      </c>
      <c r="B33" s="64" t="s">
        <v>108</v>
      </c>
      <c r="C33" s="65" t="s">
        <v>109</v>
      </c>
      <c r="D33" s="77">
        <v>9</v>
      </c>
      <c r="E33" s="77" t="s">
        <v>134</v>
      </c>
      <c r="F33" s="64" t="s">
        <v>41</v>
      </c>
      <c r="G33" s="64" t="s">
        <v>191</v>
      </c>
      <c r="H33" s="64" t="s">
        <v>98</v>
      </c>
      <c r="I33" s="173">
        <f t="shared" si="1"/>
        <v>1.1666666666666667</v>
      </c>
      <c r="J33" s="64">
        <v>17697</v>
      </c>
      <c r="K33" s="85">
        <v>0.5</v>
      </c>
      <c r="L33" s="169">
        <v>4.3</v>
      </c>
      <c r="M33" s="76">
        <f t="shared" si="15"/>
        <v>76097.099999999991</v>
      </c>
      <c r="N33" s="66">
        <v>18</v>
      </c>
      <c r="O33" s="66">
        <v>18</v>
      </c>
      <c r="P33" s="78"/>
      <c r="Q33" s="79">
        <v>15</v>
      </c>
      <c r="R33" s="80">
        <v>6</v>
      </c>
      <c r="S33" s="76">
        <f t="shared" si="2"/>
        <v>0</v>
      </c>
      <c r="T33" s="76">
        <f t="shared" si="3"/>
        <v>63414.249999999985</v>
      </c>
      <c r="U33" s="76">
        <f t="shared" si="4"/>
        <v>25365.699999999997</v>
      </c>
      <c r="V33" s="76">
        <f t="shared" si="5"/>
        <v>22194.987499999996</v>
      </c>
      <c r="W33" s="69">
        <v>0.1</v>
      </c>
      <c r="X33" s="69">
        <v>0.2</v>
      </c>
      <c r="Y33" s="70">
        <v>0.125</v>
      </c>
      <c r="Z33" s="69">
        <v>0.25</v>
      </c>
      <c r="AA33" s="71">
        <v>0.15</v>
      </c>
      <c r="AB33" s="71">
        <v>0.3</v>
      </c>
      <c r="AC33" s="218">
        <v>15</v>
      </c>
      <c r="AD33" s="89">
        <f t="shared" si="6"/>
        <v>5899</v>
      </c>
      <c r="AE33" s="66"/>
      <c r="AF33" s="86"/>
      <c r="AG33" s="80">
        <v>15</v>
      </c>
      <c r="AH33" s="80"/>
      <c r="AI33" s="80">
        <v>6</v>
      </c>
      <c r="AJ33" s="89"/>
      <c r="AK33" s="73">
        <f t="shared" si="7"/>
        <v>0</v>
      </c>
      <c r="AL33" s="72">
        <f t="shared" si="8"/>
        <v>0</v>
      </c>
      <c r="AM33" s="72">
        <f t="shared" si="9"/>
        <v>1474.75</v>
      </c>
      <c r="AN33" s="72">
        <f t="shared" si="10"/>
        <v>0</v>
      </c>
      <c r="AO33" s="73">
        <f t="shared" si="11"/>
        <v>589.9</v>
      </c>
      <c r="AP33" s="72">
        <f>J33*Z33/N33*AJ33</f>
        <v>0</v>
      </c>
      <c r="AQ33" s="80"/>
      <c r="AR33" s="76"/>
      <c r="AS33" s="79"/>
      <c r="AT33" s="76"/>
      <c r="AU33" s="76"/>
      <c r="AV33" s="74">
        <f t="shared" si="17"/>
        <v>0</v>
      </c>
      <c r="AW33" s="64"/>
      <c r="AX33" s="83"/>
      <c r="AY33" s="76"/>
      <c r="AZ33" s="54"/>
      <c r="BA33" s="83"/>
      <c r="BB33" s="64"/>
      <c r="BC33" s="79"/>
      <c r="BD33" s="80"/>
      <c r="BE33" s="148">
        <f t="shared" si="12"/>
        <v>11097.493749999998</v>
      </c>
      <c r="BF33" s="67">
        <f t="shared" si="13"/>
        <v>130036.08124999996</v>
      </c>
    </row>
    <row r="34" spans="1:58" s="62" customFormat="1" ht="21" customHeight="1">
      <c r="A34" s="84">
        <v>11</v>
      </c>
      <c r="B34" s="64" t="s">
        <v>153</v>
      </c>
      <c r="C34" s="65" t="s">
        <v>111</v>
      </c>
      <c r="D34" s="114" t="s">
        <v>112</v>
      </c>
      <c r="E34" s="114" t="s">
        <v>135</v>
      </c>
      <c r="F34" s="64" t="s">
        <v>41</v>
      </c>
      <c r="G34" s="64" t="s">
        <v>154</v>
      </c>
      <c r="H34" s="64"/>
      <c r="I34" s="173">
        <f t="shared" si="1"/>
        <v>0.55555555555555558</v>
      </c>
      <c r="J34" s="64">
        <v>17697</v>
      </c>
      <c r="K34" s="85"/>
      <c r="L34" s="169">
        <v>3.26</v>
      </c>
      <c r="M34" s="76">
        <f>J34*L34</f>
        <v>57692.219999999994</v>
      </c>
      <c r="N34" s="66">
        <v>18</v>
      </c>
      <c r="O34" s="66">
        <v>18</v>
      </c>
      <c r="P34" s="78">
        <v>2</v>
      </c>
      <c r="Q34" s="79">
        <v>5</v>
      </c>
      <c r="R34" s="80">
        <v>3</v>
      </c>
      <c r="S34" s="76">
        <f t="shared" si="2"/>
        <v>6410.246666666666</v>
      </c>
      <c r="T34" s="76">
        <f t="shared" si="3"/>
        <v>16025.616666666665</v>
      </c>
      <c r="U34" s="76">
        <f t="shared" si="4"/>
        <v>9615.369999999999</v>
      </c>
      <c r="V34" s="76">
        <f t="shared" si="5"/>
        <v>8012.8083333333325</v>
      </c>
      <c r="W34" s="69">
        <v>0.1</v>
      </c>
      <c r="X34" s="69">
        <v>0.2</v>
      </c>
      <c r="Y34" s="70">
        <v>0.125</v>
      </c>
      <c r="Z34" s="69">
        <v>0.25</v>
      </c>
      <c r="AA34" s="71">
        <v>0.15</v>
      </c>
      <c r="AB34" s="71">
        <v>0.3</v>
      </c>
      <c r="AC34" s="218">
        <v>6</v>
      </c>
      <c r="AD34" s="89">
        <f t="shared" si="6"/>
        <v>2359.6</v>
      </c>
      <c r="AE34" s="66"/>
      <c r="AF34" s="86"/>
      <c r="AG34" s="80"/>
      <c r="AH34" s="80"/>
      <c r="AI34" s="80"/>
      <c r="AJ34" s="89"/>
      <c r="AK34" s="73">
        <f t="shared" si="7"/>
        <v>0</v>
      </c>
      <c r="AL34" s="72">
        <f t="shared" si="8"/>
        <v>0</v>
      </c>
      <c r="AM34" s="72">
        <f t="shared" si="9"/>
        <v>0</v>
      </c>
      <c r="AN34" s="72">
        <f t="shared" si="10"/>
        <v>0</v>
      </c>
      <c r="AO34" s="73">
        <f t="shared" si="11"/>
        <v>0</v>
      </c>
      <c r="AP34" s="72"/>
      <c r="AQ34" s="115"/>
      <c r="AR34" s="72"/>
      <c r="AS34" s="115"/>
      <c r="AT34" s="74">
        <f t="shared" ref="AT34:AT41" si="18">J34*Z34/N34*AS34</f>
        <v>0</v>
      </c>
      <c r="AU34" s="116"/>
      <c r="AV34" s="74">
        <f t="shared" si="17"/>
        <v>0</v>
      </c>
      <c r="AW34" s="64"/>
      <c r="AX34" s="83"/>
      <c r="AY34" s="76"/>
      <c r="AZ34" s="83"/>
      <c r="BA34" s="64"/>
      <c r="BB34" s="64"/>
      <c r="BC34" s="79"/>
      <c r="BD34" s="80">
        <v>3539</v>
      </c>
      <c r="BE34" s="148">
        <f t="shared" si="12"/>
        <v>4006.4041666666667</v>
      </c>
      <c r="BF34" s="67">
        <f t="shared" si="13"/>
        <v>49969.04583333333</v>
      </c>
    </row>
    <row r="35" spans="1:58" s="62" customFormat="1" ht="21" customHeight="1">
      <c r="A35" s="84"/>
      <c r="B35" s="64" t="s">
        <v>110</v>
      </c>
      <c r="C35" s="65" t="s">
        <v>111</v>
      </c>
      <c r="D35" s="114" t="s">
        <v>112</v>
      </c>
      <c r="E35" s="114" t="s">
        <v>130</v>
      </c>
      <c r="F35" s="64" t="s">
        <v>41</v>
      </c>
      <c r="G35" s="64" t="s">
        <v>154</v>
      </c>
      <c r="H35" s="191" t="s">
        <v>197</v>
      </c>
      <c r="I35" s="173">
        <f t="shared" si="1"/>
        <v>0.55555555555555558</v>
      </c>
      <c r="J35" s="64">
        <v>17697</v>
      </c>
      <c r="K35" s="85"/>
      <c r="L35" s="169">
        <v>3.67</v>
      </c>
      <c r="M35" s="76">
        <f>J35*L35</f>
        <v>64947.99</v>
      </c>
      <c r="N35" s="66">
        <v>18</v>
      </c>
      <c r="O35" s="66">
        <v>18</v>
      </c>
      <c r="P35" s="78"/>
      <c r="Q35" s="79">
        <v>6</v>
      </c>
      <c r="R35" s="80">
        <v>4</v>
      </c>
      <c r="S35" s="76">
        <f t="shared" si="2"/>
        <v>0</v>
      </c>
      <c r="T35" s="76">
        <f t="shared" si="3"/>
        <v>21649.329999999998</v>
      </c>
      <c r="U35" s="76">
        <f t="shared" si="4"/>
        <v>14432.886666666665</v>
      </c>
      <c r="V35" s="76">
        <f t="shared" si="5"/>
        <v>9020.554166666665</v>
      </c>
      <c r="W35" s="69">
        <v>0.1</v>
      </c>
      <c r="X35" s="69">
        <v>0.2</v>
      </c>
      <c r="Y35" s="70">
        <v>0.125</v>
      </c>
      <c r="Z35" s="69">
        <v>0.25</v>
      </c>
      <c r="AA35" s="71">
        <v>0.15</v>
      </c>
      <c r="AB35" s="71">
        <v>0.3</v>
      </c>
      <c r="AC35" s="218">
        <v>6</v>
      </c>
      <c r="AD35" s="89">
        <f t="shared" si="6"/>
        <v>2359.6</v>
      </c>
      <c r="AE35" s="66"/>
      <c r="AF35" s="86"/>
      <c r="AG35" s="80"/>
      <c r="AH35" s="80"/>
      <c r="AI35" s="80"/>
      <c r="AJ35" s="89"/>
      <c r="AK35" s="73">
        <f t="shared" si="7"/>
        <v>0</v>
      </c>
      <c r="AL35" s="72">
        <f t="shared" si="8"/>
        <v>0</v>
      </c>
      <c r="AM35" s="72">
        <f t="shared" si="9"/>
        <v>0</v>
      </c>
      <c r="AN35" s="72">
        <f t="shared" si="10"/>
        <v>0</v>
      </c>
      <c r="AO35" s="73">
        <f t="shared" si="11"/>
        <v>0</v>
      </c>
      <c r="AP35" s="72"/>
      <c r="AQ35" s="115"/>
      <c r="AR35" s="72"/>
      <c r="AS35" s="115"/>
      <c r="AT35" s="74">
        <f t="shared" si="18"/>
        <v>0</v>
      </c>
      <c r="AU35" s="116"/>
      <c r="AV35" s="74">
        <f t="shared" si="17"/>
        <v>0</v>
      </c>
      <c r="AW35" s="64"/>
      <c r="AX35" s="83"/>
      <c r="AY35" s="76"/>
      <c r="AZ35" s="83"/>
      <c r="BA35" s="64"/>
      <c r="BB35" s="64"/>
      <c r="BC35" s="79"/>
      <c r="BD35" s="80"/>
      <c r="BE35" s="148">
        <f t="shared" si="12"/>
        <v>4510.2770833333334</v>
      </c>
      <c r="BF35" s="67">
        <f t="shared" si="13"/>
        <v>51972.647916666661</v>
      </c>
    </row>
    <row r="36" spans="1:58" s="62" customFormat="1" ht="17.25" customHeight="1">
      <c r="A36" s="64">
        <v>12</v>
      </c>
      <c r="B36" s="64" t="s">
        <v>158</v>
      </c>
      <c r="C36" s="65" t="s">
        <v>113</v>
      </c>
      <c r="D36" s="77">
        <v>9</v>
      </c>
      <c r="E36" s="77" t="s">
        <v>130</v>
      </c>
      <c r="F36" s="64" t="s">
        <v>41</v>
      </c>
      <c r="G36" s="64" t="s">
        <v>175</v>
      </c>
      <c r="H36" s="191" t="s">
        <v>197</v>
      </c>
      <c r="I36" s="173">
        <f t="shared" si="1"/>
        <v>0.5</v>
      </c>
      <c r="J36" s="64">
        <v>17697</v>
      </c>
      <c r="K36" s="85">
        <v>0.3</v>
      </c>
      <c r="L36" s="169">
        <v>3.92</v>
      </c>
      <c r="M36" s="76">
        <f t="shared" ref="M36:M43" si="19">J36*L36</f>
        <v>69372.240000000005</v>
      </c>
      <c r="N36" s="66">
        <v>18</v>
      </c>
      <c r="O36" s="66">
        <v>18</v>
      </c>
      <c r="P36" s="78"/>
      <c r="Q36" s="79">
        <v>8</v>
      </c>
      <c r="R36" s="80">
        <v>1</v>
      </c>
      <c r="S36" s="76">
        <f t="shared" si="2"/>
        <v>0</v>
      </c>
      <c r="T36" s="76">
        <f t="shared" si="3"/>
        <v>30832.10666666667</v>
      </c>
      <c r="U36" s="76">
        <f t="shared" si="4"/>
        <v>3854.0133333333338</v>
      </c>
      <c r="V36" s="76">
        <f t="shared" si="5"/>
        <v>8671.5300000000007</v>
      </c>
      <c r="W36" s="69">
        <v>0.1</v>
      </c>
      <c r="X36" s="69">
        <v>0.2</v>
      </c>
      <c r="Y36" s="70">
        <v>0.125</v>
      </c>
      <c r="Z36" s="69">
        <v>0.25</v>
      </c>
      <c r="AA36" s="71">
        <v>0.15</v>
      </c>
      <c r="AB36" s="71">
        <v>0.3</v>
      </c>
      <c r="AC36" s="218">
        <v>3</v>
      </c>
      <c r="AD36" s="89">
        <f t="shared" si="6"/>
        <v>1179.8</v>
      </c>
      <c r="AE36" s="66"/>
      <c r="AF36" s="86"/>
      <c r="AG36" s="80"/>
      <c r="AH36" s="80"/>
      <c r="AI36" s="80"/>
      <c r="AJ36" s="89"/>
      <c r="AK36" s="73">
        <f t="shared" si="7"/>
        <v>0</v>
      </c>
      <c r="AL36" s="72">
        <f t="shared" si="8"/>
        <v>0</v>
      </c>
      <c r="AM36" s="72">
        <f t="shared" si="9"/>
        <v>0</v>
      </c>
      <c r="AN36" s="72">
        <f t="shared" si="10"/>
        <v>0</v>
      </c>
      <c r="AO36" s="73">
        <f t="shared" si="11"/>
        <v>0</v>
      </c>
      <c r="AP36" s="72">
        <f t="shared" ref="AP36:AP46" si="20">J36*X36/N36*AJ36</f>
        <v>0</v>
      </c>
      <c r="AQ36" s="80"/>
      <c r="AR36" s="72"/>
      <c r="AS36" s="76"/>
      <c r="AT36" s="74">
        <f t="shared" si="18"/>
        <v>0</v>
      </c>
      <c r="AU36" s="76"/>
      <c r="AV36" s="74">
        <f t="shared" si="17"/>
        <v>0</v>
      </c>
      <c r="AW36" s="76"/>
      <c r="AX36" s="88"/>
      <c r="AY36" s="76"/>
      <c r="AZ36" s="83"/>
      <c r="BA36" s="64"/>
      <c r="BB36" s="64"/>
      <c r="BC36" s="79">
        <v>1770</v>
      </c>
      <c r="BD36" s="79"/>
      <c r="BE36" s="148">
        <f t="shared" si="12"/>
        <v>4335.7650000000003</v>
      </c>
      <c r="BF36" s="67">
        <f t="shared" si="13"/>
        <v>50643.215000000004</v>
      </c>
    </row>
    <row r="37" spans="1:58" s="62" customFormat="1" ht="21" customHeight="1">
      <c r="A37" s="64">
        <v>13</v>
      </c>
      <c r="B37" s="64" t="s">
        <v>114</v>
      </c>
      <c r="C37" s="65" t="s">
        <v>115</v>
      </c>
      <c r="D37" s="77">
        <v>11</v>
      </c>
      <c r="E37" s="77" t="s">
        <v>131</v>
      </c>
      <c r="F37" s="64" t="s">
        <v>41</v>
      </c>
      <c r="G37" s="64" t="s">
        <v>192</v>
      </c>
      <c r="H37" s="64" t="s">
        <v>94</v>
      </c>
      <c r="I37" s="173">
        <f t="shared" si="1"/>
        <v>1.3888888888888888</v>
      </c>
      <c r="J37" s="64">
        <v>17697</v>
      </c>
      <c r="K37" s="85"/>
      <c r="L37" s="169">
        <v>4.7</v>
      </c>
      <c r="M37" s="76">
        <f t="shared" si="19"/>
        <v>83175.900000000009</v>
      </c>
      <c r="N37" s="66">
        <v>18</v>
      </c>
      <c r="O37" s="66">
        <v>18</v>
      </c>
      <c r="P37" s="78"/>
      <c r="Q37" s="79">
        <v>15</v>
      </c>
      <c r="R37" s="80">
        <v>10</v>
      </c>
      <c r="S37" s="76">
        <f t="shared" si="2"/>
        <v>0</v>
      </c>
      <c r="T37" s="76">
        <f t="shared" si="3"/>
        <v>69313.250000000015</v>
      </c>
      <c r="U37" s="76">
        <f t="shared" si="4"/>
        <v>46208.833333333343</v>
      </c>
      <c r="V37" s="76">
        <f t="shared" si="5"/>
        <v>28880.520833333339</v>
      </c>
      <c r="W37" s="69">
        <v>0.1</v>
      </c>
      <c r="X37" s="69">
        <v>0.2</v>
      </c>
      <c r="Y37" s="70">
        <v>0.125</v>
      </c>
      <c r="Z37" s="69">
        <v>0.25</v>
      </c>
      <c r="AA37" s="71">
        <v>0.15</v>
      </c>
      <c r="AB37" s="71">
        <v>0.3</v>
      </c>
      <c r="AC37" s="218">
        <v>15</v>
      </c>
      <c r="AD37" s="89">
        <f t="shared" si="6"/>
        <v>5899</v>
      </c>
      <c r="AE37" s="64"/>
      <c r="AF37" s="81"/>
      <c r="AG37" s="80">
        <v>15</v>
      </c>
      <c r="AI37" s="80">
        <v>10</v>
      </c>
      <c r="AJ37" s="89"/>
      <c r="AK37" s="73">
        <f t="shared" si="7"/>
        <v>0</v>
      </c>
      <c r="AL37" s="72">
        <f t="shared" si="8"/>
        <v>0</v>
      </c>
      <c r="AM37" s="72">
        <f t="shared" si="9"/>
        <v>1474.75</v>
      </c>
      <c r="AN37" s="72">
        <f>J37*20%/N37*AG37</f>
        <v>2949.5</v>
      </c>
      <c r="AO37" s="73">
        <f t="shared" si="11"/>
        <v>983.16666666666663</v>
      </c>
      <c r="AP37" s="72">
        <f t="shared" si="20"/>
        <v>0</v>
      </c>
      <c r="AQ37" s="64">
        <v>0</v>
      </c>
      <c r="AR37" s="72">
        <v>0</v>
      </c>
      <c r="AS37" s="76">
        <v>0</v>
      </c>
      <c r="AT37" s="74">
        <f>J37*Z37/N37*AS37</f>
        <v>0</v>
      </c>
      <c r="AU37" s="76"/>
      <c r="AV37" s="74">
        <f>J37*Z37/N37*AU37</f>
        <v>0</v>
      </c>
      <c r="AW37" s="76"/>
      <c r="AX37" s="88"/>
      <c r="AY37" s="76">
        <v>2655</v>
      </c>
      <c r="AZ37" s="83"/>
      <c r="BA37" s="64"/>
      <c r="BB37" s="64"/>
      <c r="BC37" s="76"/>
      <c r="BD37" s="80">
        <v>3539</v>
      </c>
      <c r="BE37" s="148">
        <f t="shared" si="12"/>
        <v>14440.26041666667</v>
      </c>
      <c r="BF37" s="67">
        <f t="shared" si="13"/>
        <v>176343.28125</v>
      </c>
    </row>
    <row r="38" spans="1:58" s="62" customFormat="1" ht="19.5" customHeight="1">
      <c r="A38" s="84">
        <v>14</v>
      </c>
      <c r="B38" s="64" t="s">
        <v>104</v>
      </c>
      <c r="C38" s="65" t="s">
        <v>116</v>
      </c>
      <c r="D38" s="77">
        <v>11</v>
      </c>
      <c r="E38" s="152" t="s">
        <v>130</v>
      </c>
      <c r="F38" s="151" t="s">
        <v>41</v>
      </c>
      <c r="G38" s="64" t="s">
        <v>193</v>
      </c>
      <c r="H38" s="191" t="s">
        <v>197</v>
      </c>
      <c r="I38" s="173">
        <f t="shared" si="1"/>
        <v>0.83333333333333337</v>
      </c>
      <c r="J38" s="64">
        <v>17697</v>
      </c>
      <c r="K38" s="85"/>
      <c r="L38" s="169">
        <v>3.79</v>
      </c>
      <c r="M38" s="76">
        <f t="shared" si="19"/>
        <v>67071.63</v>
      </c>
      <c r="N38" s="66">
        <v>18</v>
      </c>
      <c r="O38" s="66">
        <v>18</v>
      </c>
      <c r="P38" s="78">
        <v>12</v>
      </c>
      <c r="Q38" s="79"/>
      <c r="R38" s="80">
        <v>3</v>
      </c>
      <c r="S38" s="76">
        <f t="shared" si="2"/>
        <v>44714.42</v>
      </c>
      <c r="T38" s="76">
        <f t="shared" si="3"/>
        <v>0</v>
      </c>
      <c r="U38" s="76">
        <f t="shared" si="4"/>
        <v>11178.605</v>
      </c>
      <c r="V38" s="76">
        <f t="shared" si="5"/>
        <v>13973.256249999999</v>
      </c>
      <c r="W38" s="69">
        <v>0.1</v>
      </c>
      <c r="X38" s="69">
        <v>0.2</v>
      </c>
      <c r="Y38" s="70">
        <v>0.125</v>
      </c>
      <c r="Z38" s="69">
        <v>0.25</v>
      </c>
      <c r="AA38" s="71">
        <v>0.15</v>
      </c>
      <c r="AB38" s="71">
        <v>0.3</v>
      </c>
      <c r="AC38" s="218">
        <v>4</v>
      </c>
      <c r="AD38" s="89">
        <f t="shared" si="6"/>
        <v>1573.0666666666666</v>
      </c>
      <c r="AE38" s="64"/>
      <c r="AF38" s="81"/>
      <c r="AG38" s="80"/>
      <c r="AH38" s="80"/>
      <c r="AI38" s="80"/>
      <c r="AJ38" s="89"/>
      <c r="AK38" s="73">
        <f t="shared" si="7"/>
        <v>0</v>
      </c>
      <c r="AL38" s="72">
        <f t="shared" si="8"/>
        <v>0</v>
      </c>
      <c r="AM38" s="72">
        <f t="shared" si="9"/>
        <v>0</v>
      </c>
      <c r="AN38" s="72">
        <f t="shared" si="10"/>
        <v>0</v>
      </c>
      <c r="AO38" s="73">
        <f t="shared" si="11"/>
        <v>0</v>
      </c>
      <c r="AP38" s="72">
        <f t="shared" si="20"/>
        <v>0</v>
      </c>
      <c r="AQ38" s="64"/>
      <c r="AR38" s="72">
        <f t="shared" ref="AR38:AR44" si="21">J38*Z38/O38*AQ38</f>
        <v>0</v>
      </c>
      <c r="AS38" s="76"/>
      <c r="AT38" s="74">
        <f t="shared" si="18"/>
        <v>0</v>
      </c>
      <c r="AU38" s="76"/>
      <c r="AV38" s="74">
        <f t="shared" si="17"/>
        <v>0</v>
      </c>
      <c r="AW38" s="76"/>
      <c r="AX38" s="88"/>
      <c r="AY38" s="76"/>
      <c r="AZ38" s="83"/>
      <c r="BA38" s="64">
        <v>2655</v>
      </c>
      <c r="BB38" s="64"/>
      <c r="BC38" s="76"/>
      <c r="BD38" s="80"/>
      <c r="BE38" s="148">
        <f t="shared" si="12"/>
        <v>6986.6281250000002</v>
      </c>
      <c r="BF38" s="67">
        <f t="shared" si="13"/>
        <v>81080.976041666669</v>
      </c>
    </row>
    <row r="39" spans="1:58" s="62" customFormat="1" ht="19.5" customHeight="1">
      <c r="A39" s="64"/>
      <c r="B39" s="64" t="s">
        <v>159</v>
      </c>
      <c r="C39" s="65" t="s">
        <v>120</v>
      </c>
      <c r="D39" s="77">
        <v>11</v>
      </c>
      <c r="E39" s="152" t="s">
        <v>135</v>
      </c>
      <c r="F39" s="64" t="s">
        <v>41</v>
      </c>
      <c r="G39" s="64" t="s">
        <v>193</v>
      </c>
      <c r="H39" s="94"/>
      <c r="I39" s="173">
        <f t="shared" si="1"/>
        <v>0.22222222222222221</v>
      </c>
      <c r="J39" s="64">
        <v>17697</v>
      </c>
      <c r="K39" s="85"/>
      <c r="L39" s="169">
        <v>3.38</v>
      </c>
      <c r="M39" s="76">
        <f t="shared" si="19"/>
        <v>59815.86</v>
      </c>
      <c r="N39" s="66">
        <v>18</v>
      </c>
      <c r="O39" s="66">
        <v>18</v>
      </c>
      <c r="P39" s="78">
        <v>3</v>
      </c>
      <c r="Q39" s="79">
        <v>1</v>
      </c>
      <c r="R39" s="80"/>
      <c r="S39" s="76">
        <f t="shared" si="2"/>
        <v>9969.3100000000013</v>
      </c>
      <c r="T39" s="76">
        <f t="shared" si="3"/>
        <v>3323.1033333333335</v>
      </c>
      <c r="U39" s="76">
        <f t="shared" si="4"/>
        <v>0</v>
      </c>
      <c r="V39" s="76">
        <f t="shared" si="5"/>
        <v>3323.1033333333335</v>
      </c>
      <c r="W39" s="69">
        <v>0.1</v>
      </c>
      <c r="X39" s="69">
        <v>0.2</v>
      </c>
      <c r="Y39" s="70">
        <v>0.125</v>
      </c>
      <c r="Z39" s="69">
        <v>0.25</v>
      </c>
      <c r="AA39" s="71">
        <v>0.15</v>
      </c>
      <c r="AB39" s="71">
        <v>0.3</v>
      </c>
      <c r="AC39" s="218">
        <v>1</v>
      </c>
      <c r="AD39" s="89">
        <f t="shared" si="6"/>
        <v>393.26666666666665</v>
      </c>
      <c r="AE39" s="64"/>
      <c r="AF39" s="81"/>
      <c r="AG39" s="80"/>
      <c r="AH39" s="80"/>
      <c r="AI39" s="80"/>
      <c r="AJ39" s="89"/>
      <c r="AK39" s="73">
        <f>J39*20%/N39*AE39*50%</f>
        <v>0</v>
      </c>
      <c r="AL39" s="72">
        <f>J39*20%/N39*AF39</f>
        <v>0</v>
      </c>
      <c r="AM39" s="72">
        <f t="shared" si="9"/>
        <v>0</v>
      </c>
      <c r="AN39" s="72">
        <f>J39*20%/N39*AH39</f>
        <v>0</v>
      </c>
      <c r="AO39" s="73">
        <f>J39*20%/N39*AI39*50%</f>
        <v>0</v>
      </c>
      <c r="AP39" s="72">
        <f>J39*X39/N39*AJ39</f>
        <v>0</v>
      </c>
      <c r="AQ39" s="64"/>
      <c r="AR39" s="72">
        <f>J39*Z39/O39*AQ39</f>
        <v>0</v>
      </c>
      <c r="AS39" s="76">
        <v>0</v>
      </c>
      <c r="AT39" s="74" t="s">
        <v>122</v>
      </c>
      <c r="AU39" s="76"/>
      <c r="AV39" s="74"/>
      <c r="AW39" s="76"/>
      <c r="AX39" s="88"/>
      <c r="AY39" s="76"/>
      <c r="AZ39" s="83"/>
      <c r="BA39" s="64"/>
      <c r="BB39" s="64"/>
      <c r="BC39" s="76"/>
      <c r="BD39" s="80"/>
      <c r="BE39" s="148">
        <f t="shared" si="12"/>
        <v>1661.5516666666667</v>
      </c>
      <c r="BF39" s="67">
        <f t="shared" si="13"/>
        <v>18670.334999999999</v>
      </c>
    </row>
    <row r="40" spans="1:58" s="62" customFormat="1" ht="20.25" customHeight="1">
      <c r="A40" s="64">
        <v>15</v>
      </c>
      <c r="B40" s="64" t="s">
        <v>160</v>
      </c>
      <c r="C40" s="65" t="s">
        <v>117</v>
      </c>
      <c r="D40" s="77">
        <v>11</v>
      </c>
      <c r="E40" s="152" t="s">
        <v>129</v>
      </c>
      <c r="F40" s="64" t="s">
        <v>31</v>
      </c>
      <c r="G40" s="64" t="s">
        <v>211</v>
      </c>
      <c r="H40" s="64"/>
      <c r="I40" s="173">
        <f t="shared" si="1"/>
        <v>0.88888888888888884</v>
      </c>
      <c r="J40" s="64">
        <v>17697</v>
      </c>
      <c r="K40" s="85"/>
      <c r="L40" s="169">
        <v>3.72</v>
      </c>
      <c r="M40" s="76">
        <f t="shared" si="19"/>
        <v>65832.84</v>
      </c>
      <c r="N40" s="66">
        <v>18</v>
      </c>
      <c r="O40" s="66">
        <v>18</v>
      </c>
      <c r="P40" s="78">
        <v>16</v>
      </c>
      <c r="Q40" s="79"/>
      <c r="R40" s="80"/>
      <c r="S40" s="76">
        <f t="shared" si="2"/>
        <v>58518.079999999994</v>
      </c>
      <c r="T40" s="76">
        <f t="shared" si="3"/>
        <v>0</v>
      </c>
      <c r="U40" s="76">
        <f t="shared" si="4"/>
        <v>0</v>
      </c>
      <c r="V40" s="76">
        <f t="shared" si="5"/>
        <v>14629.519999999999</v>
      </c>
      <c r="W40" s="69">
        <v>0.1</v>
      </c>
      <c r="X40" s="69">
        <v>0.2</v>
      </c>
      <c r="Y40" s="70">
        <v>0.125</v>
      </c>
      <c r="Z40" s="69">
        <v>0.25</v>
      </c>
      <c r="AA40" s="71">
        <v>0.15</v>
      </c>
      <c r="AB40" s="71">
        <v>0.3</v>
      </c>
      <c r="AC40" s="218"/>
      <c r="AD40" s="89">
        <f t="shared" si="6"/>
        <v>0</v>
      </c>
      <c r="AE40" s="64">
        <v>14</v>
      </c>
      <c r="AF40" s="81"/>
      <c r="AG40" s="80"/>
      <c r="AH40" s="80"/>
      <c r="AI40" s="80"/>
      <c r="AJ40" s="89"/>
      <c r="AK40" s="73">
        <f t="shared" si="7"/>
        <v>1376.4333333333334</v>
      </c>
      <c r="AL40" s="72">
        <f t="shared" si="8"/>
        <v>0</v>
      </c>
      <c r="AM40" s="72">
        <f t="shared" si="9"/>
        <v>0</v>
      </c>
      <c r="AN40" s="72">
        <f t="shared" si="10"/>
        <v>0</v>
      </c>
      <c r="AO40" s="73">
        <f t="shared" si="11"/>
        <v>0</v>
      </c>
      <c r="AP40" s="72">
        <f t="shared" si="20"/>
        <v>0</v>
      </c>
      <c r="AQ40" s="64"/>
      <c r="AR40" s="72">
        <f t="shared" si="21"/>
        <v>0</v>
      </c>
      <c r="AS40" s="76"/>
      <c r="AT40" s="74">
        <f t="shared" si="18"/>
        <v>0</v>
      </c>
      <c r="AU40" s="76"/>
      <c r="AV40" s="74"/>
      <c r="AW40" s="76">
        <v>2212</v>
      </c>
      <c r="AX40" s="88"/>
      <c r="AY40" s="76"/>
      <c r="AZ40" s="83"/>
      <c r="BA40" s="64"/>
      <c r="BB40" s="64"/>
      <c r="BC40" s="76"/>
      <c r="BD40" s="80"/>
      <c r="BE40" s="148">
        <f t="shared" si="12"/>
        <v>7314.7599999999993</v>
      </c>
      <c r="BF40" s="67">
        <f t="shared" si="13"/>
        <v>84050.79333333332</v>
      </c>
    </row>
    <row r="41" spans="1:58" s="62" customFormat="1" ht="18.75" customHeight="1">
      <c r="A41" s="84">
        <v>16</v>
      </c>
      <c r="B41" s="64" t="s">
        <v>108</v>
      </c>
      <c r="C41" s="65" t="s">
        <v>118</v>
      </c>
      <c r="D41" s="77">
        <v>9</v>
      </c>
      <c r="E41" s="77" t="s">
        <v>130</v>
      </c>
      <c r="F41" s="64" t="s">
        <v>41</v>
      </c>
      <c r="G41" s="64" t="s">
        <v>183</v>
      </c>
      <c r="H41" s="192" t="s">
        <v>197</v>
      </c>
      <c r="I41" s="173">
        <f t="shared" si="1"/>
        <v>0.55555555555555558</v>
      </c>
      <c r="J41" s="64">
        <v>17697</v>
      </c>
      <c r="K41" s="85">
        <v>0.3</v>
      </c>
      <c r="L41" s="169">
        <v>4.13</v>
      </c>
      <c r="M41" s="76">
        <f t="shared" si="19"/>
        <v>73088.61</v>
      </c>
      <c r="N41" s="66">
        <v>18</v>
      </c>
      <c r="O41" s="66">
        <v>18</v>
      </c>
      <c r="P41" s="78"/>
      <c r="Q41" s="79">
        <v>10</v>
      </c>
      <c r="R41" s="80"/>
      <c r="S41" s="76">
        <f t="shared" si="2"/>
        <v>0</v>
      </c>
      <c r="T41" s="76">
        <f t="shared" si="3"/>
        <v>40604.783333333333</v>
      </c>
      <c r="U41" s="76">
        <f t="shared" si="4"/>
        <v>0</v>
      </c>
      <c r="V41" s="76">
        <f t="shared" si="5"/>
        <v>10151.195833333333</v>
      </c>
      <c r="W41" s="69">
        <v>0.1</v>
      </c>
      <c r="X41" s="69">
        <v>0.2</v>
      </c>
      <c r="Y41" s="70">
        <v>0.125</v>
      </c>
      <c r="Z41" s="69">
        <v>0.25</v>
      </c>
      <c r="AA41" s="71">
        <v>0.15</v>
      </c>
      <c r="AB41" s="71">
        <v>0.3</v>
      </c>
      <c r="AC41" s="218">
        <v>10</v>
      </c>
      <c r="AD41" s="89">
        <f t="shared" si="6"/>
        <v>3932.6666666666665</v>
      </c>
      <c r="AE41" s="64"/>
      <c r="AF41" s="81"/>
      <c r="AG41" s="80">
        <v>10</v>
      </c>
      <c r="AH41" s="80"/>
      <c r="AI41" s="80"/>
      <c r="AJ41" s="89"/>
      <c r="AK41" s="73">
        <f t="shared" si="7"/>
        <v>0</v>
      </c>
      <c r="AL41" s="72">
        <f t="shared" si="8"/>
        <v>0</v>
      </c>
      <c r="AM41" s="72">
        <f t="shared" si="9"/>
        <v>983.16666666666663</v>
      </c>
      <c r="AN41" s="72">
        <f t="shared" si="10"/>
        <v>0</v>
      </c>
      <c r="AO41" s="73">
        <f t="shared" si="11"/>
        <v>0</v>
      </c>
      <c r="AP41" s="72">
        <f t="shared" si="20"/>
        <v>0</v>
      </c>
      <c r="AQ41" s="64"/>
      <c r="AR41" s="72">
        <f t="shared" si="21"/>
        <v>0</v>
      </c>
      <c r="AS41" s="76"/>
      <c r="AT41" s="74">
        <f t="shared" si="18"/>
        <v>0</v>
      </c>
      <c r="AU41" s="76"/>
      <c r="AV41" s="74"/>
      <c r="AW41" s="76"/>
      <c r="AX41" s="88"/>
      <c r="AY41" s="76"/>
      <c r="AZ41" s="83"/>
      <c r="BA41" s="64"/>
      <c r="BB41" s="64"/>
      <c r="BC41" s="76"/>
      <c r="BD41" s="80"/>
      <c r="BE41" s="148">
        <f t="shared" si="12"/>
        <v>5075.5979166666666</v>
      </c>
      <c r="BF41" s="67">
        <f t="shared" si="13"/>
        <v>60747.410416666658</v>
      </c>
    </row>
    <row r="42" spans="1:58" s="62" customFormat="1" ht="19.5" customHeight="1">
      <c r="A42" s="64">
        <v>17</v>
      </c>
      <c r="B42" s="64" t="s">
        <v>157</v>
      </c>
      <c r="C42" s="65" t="s">
        <v>120</v>
      </c>
      <c r="D42" s="77">
        <v>11</v>
      </c>
      <c r="E42" s="152" t="s">
        <v>130</v>
      </c>
      <c r="F42" s="151" t="s">
        <v>25</v>
      </c>
      <c r="G42" s="151" t="s">
        <v>195</v>
      </c>
      <c r="H42" s="193" t="s">
        <v>197</v>
      </c>
      <c r="I42" s="173">
        <f t="shared" si="1"/>
        <v>0.88888888888888884</v>
      </c>
      <c r="J42" s="64">
        <v>17697</v>
      </c>
      <c r="K42" s="85"/>
      <c r="L42" s="241">
        <v>3.73</v>
      </c>
      <c r="M42" s="76">
        <f t="shared" si="19"/>
        <v>66009.81</v>
      </c>
      <c r="N42" s="66">
        <v>18</v>
      </c>
      <c r="O42" s="66">
        <v>18</v>
      </c>
      <c r="P42" s="78">
        <v>16</v>
      </c>
      <c r="Q42" s="79"/>
      <c r="R42" s="80"/>
      <c r="S42" s="76">
        <f t="shared" si="2"/>
        <v>58675.386666666665</v>
      </c>
      <c r="T42" s="76">
        <f t="shared" si="3"/>
        <v>0</v>
      </c>
      <c r="U42" s="76">
        <f t="shared" si="4"/>
        <v>0</v>
      </c>
      <c r="V42" s="76">
        <f t="shared" si="5"/>
        <v>14668.846666666666</v>
      </c>
      <c r="W42" s="69">
        <v>0.1</v>
      </c>
      <c r="X42" s="69">
        <v>0.2</v>
      </c>
      <c r="Y42" s="70">
        <v>0.125</v>
      </c>
      <c r="Z42" s="69">
        <v>0.25</v>
      </c>
      <c r="AA42" s="71">
        <v>0.15</v>
      </c>
      <c r="AB42" s="71">
        <v>0.3</v>
      </c>
      <c r="AC42" s="218"/>
      <c r="AD42" s="89">
        <f t="shared" si="6"/>
        <v>0</v>
      </c>
      <c r="AE42" s="64">
        <v>15</v>
      </c>
      <c r="AF42" s="81"/>
      <c r="AG42" s="80"/>
      <c r="AH42" s="80"/>
      <c r="AI42" s="80"/>
      <c r="AJ42" s="89"/>
      <c r="AK42" s="73">
        <f t="shared" si="7"/>
        <v>1474.75</v>
      </c>
      <c r="AL42" s="72">
        <f t="shared" si="8"/>
        <v>0</v>
      </c>
      <c r="AM42" s="72">
        <f t="shared" si="9"/>
        <v>0</v>
      </c>
      <c r="AN42" s="72">
        <f t="shared" si="10"/>
        <v>0</v>
      </c>
      <c r="AO42" s="73">
        <f t="shared" si="11"/>
        <v>0</v>
      </c>
      <c r="AP42" s="72">
        <f t="shared" si="20"/>
        <v>0</v>
      </c>
      <c r="AQ42" s="64"/>
      <c r="AR42" s="72">
        <f t="shared" si="21"/>
        <v>0</v>
      </c>
      <c r="AS42" s="76">
        <v>0</v>
      </c>
      <c r="AT42" s="74" t="s">
        <v>122</v>
      </c>
      <c r="AU42" s="76"/>
      <c r="AV42" s="74"/>
      <c r="AW42" s="76">
        <v>2212</v>
      </c>
      <c r="AX42" s="88"/>
      <c r="AY42" s="76"/>
      <c r="AZ42" s="83"/>
      <c r="BA42" s="64"/>
      <c r="BB42" s="64"/>
      <c r="BC42" s="76"/>
      <c r="BD42" s="155"/>
      <c r="BE42" s="148">
        <f t="shared" si="12"/>
        <v>7334.4233333333341</v>
      </c>
      <c r="BF42" s="67">
        <f t="shared" si="13"/>
        <v>84365.406666666677</v>
      </c>
    </row>
    <row r="43" spans="1:58" s="62" customFormat="1" ht="18.75" customHeight="1">
      <c r="A43" s="64">
        <v>18</v>
      </c>
      <c r="B43" s="64" t="s">
        <v>159</v>
      </c>
      <c r="C43" s="65"/>
      <c r="D43" s="77">
        <v>11</v>
      </c>
      <c r="E43" s="77" t="s">
        <v>130</v>
      </c>
      <c r="F43" s="64" t="s">
        <v>25</v>
      </c>
      <c r="G43" s="64" t="s">
        <v>178</v>
      </c>
      <c r="H43" s="94" t="s">
        <v>45</v>
      </c>
      <c r="I43" s="173">
        <f t="shared" si="1"/>
        <v>0.3888888888888889</v>
      </c>
      <c r="J43" s="64">
        <v>17697</v>
      </c>
      <c r="K43" s="85"/>
      <c r="L43" s="169">
        <v>3.85</v>
      </c>
      <c r="M43" s="76">
        <f t="shared" si="19"/>
        <v>68133.45</v>
      </c>
      <c r="N43" s="66">
        <v>18</v>
      </c>
      <c r="O43" s="66">
        <v>18</v>
      </c>
      <c r="P43" s="78"/>
      <c r="Q43" s="79">
        <v>4</v>
      </c>
      <c r="R43" s="80">
        <v>3</v>
      </c>
      <c r="S43" s="76">
        <f t="shared" si="2"/>
        <v>0</v>
      </c>
      <c r="T43" s="76">
        <f t="shared" si="3"/>
        <v>15140.766666666666</v>
      </c>
      <c r="U43" s="76">
        <f t="shared" si="4"/>
        <v>11355.575000000001</v>
      </c>
      <c r="V43" s="76">
        <f t="shared" si="5"/>
        <v>6624.0854166666668</v>
      </c>
      <c r="W43" s="69">
        <v>0.1</v>
      </c>
      <c r="X43" s="69">
        <v>0.2</v>
      </c>
      <c r="Y43" s="70">
        <v>0.125</v>
      </c>
      <c r="Z43" s="69">
        <v>0.25</v>
      </c>
      <c r="AA43" s="71">
        <v>0.15</v>
      </c>
      <c r="AB43" s="71">
        <v>0.3</v>
      </c>
      <c r="AC43" s="218">
        <v>4</v>
      </c>
      <c r="AD43" s="89">
        <f t="shared" si="6"/>
        <v>1573.0666666666666</v>
      </c>
      <c r="AE43" s="64"/>
      <c r="AF43" s="81"/>
      <c r="AG43" s="80"/>
      <c r="AH43" s="80"/>
      <c r="AI43" s="80"/>
      <c r="AJ43" s="89"/>
      <c r="AK43" s="73">
        <f t="shared" si="7"/>
        <v>0</v>
      </c>
      <c r="AL43" s="72">
        <f t="shared" si="8"/>
        <v>0</v>
      </c>
      <c r="AM43" s="72">
        <f t="shared" si="9"/>
        <v>0</v>
      </c>
      <c r="AN43" s="72">
        <f t="shared" si="10"/>
        <v>0</v>
      </c>
      <c r="AO43" s="73">
        <f t="shared" si="11"/>
        <v>0</v>
      </c>
      <c r="AP43" s="72">
        <f t="shared" si="20"/>
        <v>0</v>
      </c>
      <c r="AQ43" s="64"/>
      <c r="AR43" s="72">
        <f t="shared" si="21"/>
        <v>0</v>
      </c>
      <c r="AS43" s="76">
        <v>0</v>
      </c>
      <c r="AT43" s="74"/>
      <c r="AU43" s="76"/>
      <c r="AV43" s="74"/>
      <c r="AW43" s="76"/>
      <c r="AX43" s="88"/>
      <c r="AY43" s="76"/>
      <c r="AZ43" s="64"/>
      <c r="BA43" s="83"/>
      <c r="BB43" s="64"/>
      <c r="BC43" s="76"/>
      <c r="BD43" s="80"/>
      <c r="BE43" s="148">
        <f t="shared" si="12"/>
        <v>3312.0427083333338</v>
      </c>
      <c r="BF43" s="67">
        <f t="shared" si="13"/>
        <v>38005.536458333336</v>
      </c>
    </row>
    <row r="44" spans="1:58" s="62" customFormat="1" ht="18.75" customHeight="1">
      <c r="A44" s="64">
        <v>19</v>
      </c>
      <c r="B44" s="64" t="s">
        <v>199</v>
      </c>
      <c r="C44" s="65"/>
      <c r="D44" s="77">
        <v>11</v>
      </c>
      <c r="E44" s="77" t="s">
        <v>130</v>
      </c>
      <c r="F44" s="64" t="s">
        <v>25</v>
      </c>
      <c r="G44" s="64" t="s">
        <v>174</v>
      </c>
      <c r="H44" s="192" t="s">
        <v>197</v>
      </c>
      <c r="I44" s="173">
        <f t="shared" si="1"/>
        <v>0.5</v>
      </c>
      <c r="J44" s="64">
        <v>17697</v>
      </c>
      <c r="K44" s="85"/>
      <c r="L44" s="169">
        <v>3.73</v>
      </c>
      <c r="M44" s="76">
        <f>J44*L44</f>
        <v>66009.81</v>
      </c>
      <c r="N44" s="66">
        <v>18</v>
      </c>
      <c r="O44" s="66">
        <v>18</v>
      </c>
      <c r="P44" s="78"/>
      <c r="Q44" s="79">
        <v>6</v>
      </c>
      <c r="R44" s="80">
        <v>3</v>
      </c>
      <c r="S44" s="76">
        <f t="shared" si="2"/>
        <v>0</v>
      </c>
      <c r="T44" s="76">
        <f t="shared" si="3"/>
        <v>22003.27</v>
      </c>
      <c r="U44" s="76">
        <f t="shared" si="4"/>
        <v>11001.635</v>
      </c>
      <c r="V44" s="76">
        <f t="shared" si="5"/>
        <v>8251.2262499999997</v>
      </c>
      <c r="W44" s="69">
        <v>0.1</v>
      </c>
      <c r="X44" s="69">
        <v>0.2</v>
      </c>
      <c r="Y44" s="70">
        <v>0.125</v>
      </c>
      <c r="Z44" s="69">
        <v>0.25</v>
      </c>
      <c r="AA44" s="71">
        <v>0.15</v>
      </c>
      <c r="AB44" s="71">
        <v>0.3</v>
      </c>
      <c r="AC44" s="218">
        <v>6</v>
      </c>
      <c r="AD44" s="89">
        <f t="shared" si="6"/>
        <v>2359.6</v>
      </c>
      <c r="AE44" s="64"/>
      <c r="AF44" s="81"/>
      <c r="AG44" s="80">
        <v>6</v>
      </c>
      <c r="AH44" s="80"/>
      <c r="AI44" s="80">
        <v>3</v>
      </c>
      <c r="AJ44" s="89"/>
      <c r="AK44" s="73">
        <f t="shared" si="7"/>
        <v>0</v>
      </c>
      <c r="AL44" s="72">
        <f t="shared" si="8"/>
        <v>0</v>
      </c>
      <c r="AM44" s="72">
        <f t="shared" si="9"/>
        <v>589.9</v>
      </c>
      <c r="AN44" s="72">
        <f t="shared" si="10"/>
        <v>0</v>
      </c>
      <c r="AO44" s="73">
        <f t="shared" si="11"/>
        <v>294.95</v>
      </c>
      <c r="AP44" s="72">
        <f t="shared" si="20"/>
        <v>0</v>
      </c>
      <c r="AQ44" s="64"/>
      <c r="AR44" s="72">
        <f t="shared" si="21"/>
        <v>0</v>
      </c>
      <c r="AS44" s="76">
        <v>0</v>
      </c>
      <c r="AT44" s="74"/>
      <c r="AU44" s="76"/>
      <c r="AV44" s="74"/>
      <c r="AW44" s="76"/>
      <c r="AX44" s="88"/>
      <c r="AY44" s="76">
        <v>2655</v>
      </c>
      <c r="AZ44" s="64"/>
      <c r="BA44" s="83"/>
      <c r="BB44" s="64"/>
      <c r="BC44" s="76"/>
      <c r="BD44" s="80"/>
      <c r="BE44" s="148">
        <f t="shared" si="12"/>
        <v>4125.6131249999999</v>
      </c>
      <c r="BF44" s="67">
        <f t="shared" si="13"/>
        <v>51281.194374999999</v>
      </c>
    </row>
    <row r="45" spans="1:58" s="62" customFormat="1" ht="18.75" customHeight="1">
      <c r="A45" s="64">
        <v>20</v>
      </c>
      <c r="B45" s="64" t="s">
        <v>121</v>
      </c>
      <c r="C45" s="65"/>
      <c r="D45" s="77">
        <v>11</v>
      </c>
      <c r="E45" s="77" t="s">
        <v>130</v>
      </c>
      <c r="F45" s="64" t="s">
        <v>25</v>
      </c>
      <c r="G45" s="64" t="s">
        <v>196</v>
      </c>
      <c r="H45" s="192" t="s">
        <v>197</v>
      </c>
      <c r="I45" s="173">
        <f t="shared" si="1"/>
        <v>1.2777777777777777</v>
      </c>
      <c r="J45" s="64">
        <v>17697</v>
      </c>
      <c r="K45" s="85"/>
      <c r="L45" s="169">
        <v>3.73</v>
      </c>
      <c r="M45" s="76">
        <f t="shared" ref="M45:M49" si="22">J45*L45</f>
        <v>66009.81</v>
      </c>
      <c r="N45" s="66">
        <v>18</v>
      </c>
      <c r="O45" s="66">
        <v>18</v>
      </c>
      <c r="P45" s="78"/>
      <c r="Q45" s="79">
        <v>17</v>
      </c>
      <c r="R45" s="80">
        <v>6</v>
      </c>
      <c r="S45" s="76">
        <f t="shared" si="2"/>
        <v>0</v>
      </c>
      <c r="T45" s="76">
        <f t="shared" si="3"/>
        <v>62342.598333333335</v>
      </c>
      <c r="U45" s="76">
        <f t="shared" si="4"/>
        <v>22003.27</v>
      </c>
      <c r="V45" s="76">
        <f t="shared" si="5"/>
        <v>21086.467083333333</v>
      </c>
      <c r="W45" s="69">
        <v>0.1</v>
      </c>
      <c r="X45" s="69">
        <v>0.2</v>
      </c>
      <c r="Y45" s="70">
        <v>0.125</v>
      </c>
      <c r="Z45" s="69">
        <v>0.25</v>
      </c>
      <c r="AA45" s="71">
        <v>0.15</v>
      </c>
      <c r="AB45" s="71">
        <v>0.3</v>
      </c>
      <c r="AC45" s="218">
        <v>17</v>
      </c>
      <c r="AD45" s="89">
        <f t="shared" si="6"/>
        <v>6685.5333333333328</v>
      </c>
      <c r="AE45" s="64"/>
      <c r="AF45" s="81"/>
      <c r="AG45" s="80"/>
      <c r="AH45" s="80"/>
      <c r="AI45" s="80"/>
      <c r="AJ45" s="89"/>
      <c r="AK45" s="73">
        <f t="shared" si="7"/>
        <v>0</v>
      </c>
      <c r="AL45" s="72">
        <f t="shared" si="8"/>
        <v>0</v>
      </c>
      <c r="AM45" s="72">
        <f t="shared" si="9"/>
        <v>0</v>
      </c>
      <c r="AN45" s="72">
        <f t="shared" si="10"/>
        <v>0</v>
      </c>
      <c r="AO45" s="73">
        <f t="shared" si="11"/>
        <v>0</v>
      </c>
      <c r="AP45" s="72">
        <f t="shared" si="20"/>
        <v>0</v>
      </c>
      <c r="AQ45" s="64"/>
      <c r="AR45" s="72">
        <f>J45*Z45/O45*AQ45</f>
        <v>0</v>
      </c>
      <c r="AS45" s="76">
        <v>0</v>
      </c>
      <c r="AT45" s="74"/>
      <c r="AU45" s="76"/>
      <c r="AV45" s="74"/>
      <c r="AW45" s="76"/>
      <c r="AX45" s="88"/>
      <c r="AY45" s="76">
        <v>2655</v>
      </c>
      <c r="AZ45" s="64"/>
      <c r="BA45" s="64"/>
      <c r="BB45" s="64"/>
      <c r="BC45" s="76"/>
      <c r="BD45" s="80"/>
      <c r="BE45" s="148">
        <f t="shared" si="12"/>
        <v>10543.233541666668</v>
      </c>
      <c r="BF45" s="67">
        <f t="shared" si="13"/>
        <v>125316.10229166667</v>
      </c>
    </row>
    <row r="46" spans="1:58" s="62" customFormat="1" ht="18.75" customHeight="1">
      <c r="A46" s="64">
        <v>21</v>
      </c>
      <c r="B46" s="64" t="s">
        <v>201</v>
      </c>
      <c r="C46" s="65"/>
      <c r="D46" s="77"/>
      <c r="E46" s="159" t="s">
        <v>132</v>
      </c>
      <c r="F46" s="64" t="s">
        <v>31</v>
      </c>
      <c r="G46" s="64" t="s">
        <v>194</v>
      </c>
      <c r="H46" s="64" t="s">
        <v>45</v>
      </c>
      <c r="I46" s="173">
        <f t="shared" si="1"/>
        <v>0.1111111111111111</v>
      </c>
      <c r="J46" s="14">
        <v>17697</v>
      </c>
      <c r="K46" s="161"/>
      <c r="L46" s="169">
        <v>3.24</v>
      </c>
      <c r="M46" s="76">
        <f t="shared" si="22"/>
        <v>57338.280000000006</v>
      </c>
      <c r="N46" s="66">
        <v>18</v>
      </c>
      <c r="O46" s="66"/>
      <c r="P46" s="78"/>
      <c r="Q46" s="79">
        <v>2</v>
      </c>
      <c r="R46" s="80"/>
      <c r="S46" s="76">
        <f t="shared" si="2"/>
        <v>0</v>
      </c>
      <c r="T46" s="76">
        <f t="shared" si="3"/>
        <v>6370.920000000001</v>
      </c>
      <c r="U46" s="76">
        <f t="shared" si="4"/>
        <v>0</v>
      </c>
      <c r="V46" s="76">
        <f t="shared" si="5"/>
        <v>1592.7300000000002</v>
      </c>
      <c r="W46" s="69"/>
      <c r="X46" s="69"/>
      <c r="Y46" s="70"/>
      <c r="Z46" s="69"/>
      <c r="AA46" s="71"/>
      <c r="AB46" s="71"/>
      <c r="AC46" s="218"/>
      <c r="AD46" s="89">
        <f t="shared" si="6"/>
        <v>0</v>
      </c>
      <c r="AE46" s="64">
        <v>5</v>
      </c>
      <c r="AF46" s="81"/>
      <c r="AG46" s="80">
        <v>10</v>
      </c>
      <c r="AH46" s="80"/>
      <c r="AI46" s="80">
        <v>3</v>
      </c>
      <c r="AJ46" s="89"/>
      <c r="AK46" s="73">
        <f t="shared" si="7"/>
        <v>491.58333333333331</v>
      </c>
      <c r="AL46" s="72">
        <f t="shared" si="8"/>
        <v>0</v>
      </c>
      <c r="AM46" s="72">
        <f t="shared" si="9"/>
        <v>983.16666666666663</v>
      </c>
      <c r="AN46" s="72">
        <f t="shared" si="10"/>
        <v>0</v>
      </c>
      <c r="AO46" s="73">
        <f t="shared" si="11"/>
        <v>294.95</v>
      </c>
      <c r="AP46" s="72">
        <f t="shared" si="20"/>
        <v>0</v>
      </c>
      <c r="AQ46" s="64"/>
      <c r="AR46" s="72"/>
      <c r="AS46" s="76"/>
      <c r="AT46" s="74"/>
      <c r="AU46" s="76"/>
      <c r="AV46" s="74"/>
      <c r="AW46" s="76"/>
      <c r="AX46" s="88"/>
      <c r="AY46" s="76"/>
      <c r="AZ46" s="64"/>
      <c r="BA46" s="83"/>
      <c r="BB46" s="64"/>
      <c r="BC46" s="76"/>
      <c r="BD46" s="80"/>
      <c r="BE46" s="148">
        <f t="shared" si="12"/>
        <v>796.36500000000024</v>
      </c>
      <c r="BF46" s="67">
        <f t="shared" si="13"/>
        <v>10529.715000000002</v>
      </c>
    </row>
    <row r="47" spans="1:58" s="62" customFormat="1" ht="18.75" customHeight="1">
      <c r="A47" s="64"/>
      <c r="B47" s="64" t="s">
        <v>200</v>
      </c>
      <c r="C47" s="65"/>
      <c r="D47" s="77"/>
      <c r="E47" s="17" t="s">
        <v>135</v>
      </c>
      <c r="F47" s="14" t="s">
        <v>31</v>
      </c>
      <c r="G47" s="14" t="s">
        <v>156</v>
      </c>
      <c r="H47" s="160"/>
      <c r="I47" s="173">
        <f>(P47+Q47+R47)/18</f>
        <v>0.5</v>
      </c>
      <c r="J47" s="14">
        <v>17697</v>
      </c>
      <c r="K47" s="161"/>
      <c r="L47" s="169">
        <v>3.08</v>
      </c>
      <c r="M47" s="76">
        <f>J47*L47</f>
        <v>54506.76</v>
      </c>
      <c r="N47" s="66">
        <v>18</v>
      </c>
      <c r="O47" s="66"/>
      <c r="P47" s="78">
        <v>8</v>
      </c>
      <c r="Q47" s="79">
        <v>1</v>
      </c>
      <c r="R47" s="80"/>
      <c r="S47" s="76">
        <f t="shared" si="2"/>
        <v>24225.226666666669</v>
      </c>
      <c r="T47" s="76">
        <f t="shared" si="3"/>
        <v>3028.1533333333336</v>
      </c>
      <c r="U47" s="76">
        <f t="shared" si="4"/>
        <v>0</v>
      </c>
      <c r="V47" s="76">
        <f t="shared" si="5"/>
        <v>6813.3450000000012</v>
      </c>
      <c r="W47" s="69"/>
      <c r="X47" s="69"/>
      <c r="Y47" s="70"/>
      <c r="Z47" s="69"/>
      <c r="AA47" s="71"/>
      <c r="AB47" s="71"/>
      <c r="AC47" s="218">
        <v>5</v>
      </c>
      <c r="AD47" s="89">
        <f t="shared" si="6"/>
        <v>1966.3333333333333</v>
      </c>
      <c r="AE47" s="64">
        <v>8</v>
      </c>
      <c r="AF47" s="81"/>
      <c r="AG47" s="80"/>
      <c r="AH47" s="80"/>
      <c r="AI47" s="80"/>
      <c r="AJ47" s="89"/>
      <c r="AK47" s="73">
        <f>J47*20%/N47*AE47*50%</f>
        <v>786.5333333333333</v>
      </c>
      <c r="AL47" s="72">
        <f>J47*20%/N47*AF47</f>
        <v>0</v>
      </c>
      <c r="AM47" s="72">
        <f>J47*20%/N47*AG47*50%</f>
        <v>0</v>
      </c>
      <c r="AN47" s="72">
        <f>J47*20%/N47*AH47</f>
        <v>0</v>
      </c>
      <c r="AO47" s="73">
        <f>J47*20%/N47*AI47*50%</f>
        <v>0</v>
      </c>
      <c r="AP47" s="72">
        <f>J47*X47/N47*AJ47</f>
        <v>0</v>
      </c>
      <c r="AQ47" s="64"/>
      <c r="AR47" s="72"/>
      <c r="AS47" s="76"/>
      <c r="AT47" s="74"/>
      <c r="AU47" s="76"/>
      <c r="AV47" s="74"/>
      <c r="AW47" s="76"/>
      <c r="AX47" s="88"/>
      <c r="AY47" s="76"/>
      <c r="AZ47" s="64"/>
      <c r="BA47" s="83"/>
      <c r="BB47" s="64"/>
      <c r="BC47" s="76"/>
      <c r="BD47" s="80"/>
      <c r="BE47" s="148">
        <f t="shared" si="12"/>
        <v>3406.6725000000006</v>
      </c>
      <c r="BF47" s="67">
        <f t="shared" si="13"/>
        <v>40226.264166666675</v>
      </c>
    </row>
    <row r="48" spans="1:58" s="62" customFormat="1" ht="18.75" customHeight="1">
      <c r="A48" s="64"/>
      <c r="B48" s="64" t="s">
        <v>161</v>
      </c>
      <c r="C48" s="65" t="s">
        <v>103</v>
      </c>
      <c r="D48" s="66">
        <v>11</v>
      </c>
      <c r="E48" s="17" t="s">
        <v>135</v>
      </c>
      <c r="F48" s="14" t="s">
        <v>25</v>
      </c>
      <c r="G48" s="14" t="s">
        <v>156</v>
      </c>
      <c r="H48" s="14"/>
      <c r="I48" s="173">
        <f t="shared" si="1"/>
        <v>1.4444444444444444</v>
      </c>
      <c r="J48" s="14">
        <v>17697</v>
      </c>
      <c r="K48" s="161"/>
      <c r="L48" s="169">
        <v>3.08</v>
      </c>
      <c r="M48" s="76">
        <f t="shared" si="22"/>
        <v>54506.76</v>
      </c>
      <c r="N48" s="66">
        <v>18</v>
      </c>
      <c r="O48" s="66">
        <v>18</v>
      </c>
      <c r="P48" s="78"/>
      <c r="Q48" s="79">
        <v>20</v>
      </c>
      <c r="R48" s="80">
        <v>6</v>
      </c>
      <c r="S48" s="76">
        <f t="shared" si="2"/>
        <v>0</v>
      </c>
      <c r="T48" s="76">
        <f t="shared" si="3"/>
        <v>60563.066666666673</v>
      </c>
      <c r="U48" s="76">
        <f t="shared" si="4"/>
        <v>18168.920000000002</v>
      </c>
      <c r="V48" s="76">
        <f t="shared" si="5"/>
        <v>19682.99666666667</v>
      </c>
      <c r="W48" s="69">
        <v>0.1</v>
      </c>
      <c r="X48" s="69">
        <v>0.2</v>
      </c>
      <c r="Y48" s="70">
        <v>0.125</v>
      </c>
      <c r="Z48" s="69">
        <v>0.25</v>
      </c>
      <c r="AA48" s="71">
        <v>0.15</v>
      </c>
      <c r="AB48" s="71">
        <v>0.3</v>
      </c>
      <c r="AC48" s="218"/>
      <c r="AD48" s="89">
        <f t="shared" si="6"/>
        <v>0</v>
      </c>
      <c r="AE48" s="66"/>
      <c r="AF48" s="86"/>
      <c r="AG48" s="80">
        <v>20</v>
      </c>
      <c r="AH48" s="80"/>
      <c r="AI48" s="80">
        <v>6</v>
      </c>
      <c r="AJ48" s="76"/>
      <c r="AK48" s="73">
        <f t="shared" si="7"/>
        <v>0</v>
      </c>
      <c r="AL48" s="72">
        <f t="shared" si="8"/>
        <v>0</v>
      </c>
      <c r="AM48" s="72">
        <f t="shared" si="9"/>
        <v>1966.3333333333333</v>
      </c>
      <c r="AN48" s="72">
        <f t="shared" si="10"/>
        <v>0</v>
      </c>
      <c r="AO48" s="73">
        <f t="shared" si="11"/>
        <v>589.9</v>
      </c>
      <c r="AP48" s="72">
        <f>J48*Z48/N48*AJ48</f>
        <v>0</v>
      </c>
      <c r="AQ48" s="80"/>
      <c r="AR48" s="72">
        <f>J48*Z48/O48*AQ48</f>
        <v>0</v>
      </c>
      <c r="AS48" s="79"/>
      <c r="AT48" s="74">
        <f>J48*Z48/N48*AS48</f>
        <v>0</v>
      </c>
      <c r="AU48" s="76"/>
      <c r="AV48" s="76"/>
      <c r="AW48" s="76"/>
      <c r="AX48" s="64"/>
      <c r="AY48" s="76"/>
      <c r="AZ48" s="83"/>
      <c r="BA48" s="64"/>
      <c r="BB48" s="64"/>
      <c r="BC48" s="90"/>
      <c r="BD48" s="79"/>
      <c r="BE48" s="148">
        <f t="shared" si="12"/>
        <v>9841.4983333333366</v>
      </c>
      <c r="BF48" s="67">
        <f t="shared" si="13"/>
        <v>110812.71500000001</v>
      </c>
    </row>
    <row r="49" spans="1:58" s="62" customFormat="1" ht="18.75" customHeight="1">
      <c r="A49" s="64"/>
      <c r="B49" s="64" t="s">
        <v>162</v>
      </c>
      <c r="C49" s="65"/>
      <c r="D49" s="77"/>
      <c r="E49" s="159" t="s">
        <v>135</v>
      </c>
      <c r="F49" s="14" t="s">
        <v>25</v>
      </c>
      <c r="G49" s="14" t="s">
        <v>156</v>
      </c>
      <c r="H49" s="160"/>
      <c r="I49" s="173">
        <f t="shared" si="1"/>
        <v>1</v>
      </c>
      <c r="J49" s="14">
        <v>17697</v>
      </c>
      <c r="K49" s="161"/>
      <c r="L49" s="169">
        <v>3.08</v>
      </c>
      <c r="M49" s="76">
        <f t="shared" si="22"/>
        <v>54506.76</v>
      </c>
      <c r="N49" s="66">
        <v>18</v>
      </c>
      <c r="O49" s="66"/>
      <c r="P49" s="78">
        <v>5</v>
      </c>
      <c r="Q49" s="79">
        <v>11</v>
      </c>
      <c r="R49" s="80">
        <v>2</v>
      </c>
      <c r="S49" s="76">
        <f t="shared" si="2"/>
        <v>15140.766666666668</v>
      </c>
      <c r="T49" s="76">
        <f t="shared" si="3"/>
        <v>33309.686666666668</v>
      </c>
      <c r="U49" s="76">
        <f t="shared" si="4"/>
        <v>6056.3066666666673</v>
      </c>
      <c r="V49" s="76">
        <f t="shared" si="5"/>
        <v>13626.690000000002</v>
      </c>
      <c r="W49" s="69"/>
      <c r="X49" s="69"/>
      <c r="Y49" s="70"/>
      <c r="Z49" s="69"/>
      <c r="AA49" s="71"/>
      <c r="AB49" s="71"/>
      <c r="AC49" s="218"/>
      <c r="AD49" s="89">
        <f t="shared" si="6"/>
        <v>0</v>
      </c>
      <c r="AE49" s="64">
        <v>5</v>
      </c>
      <c r="AF49" s="81"/>
      <c r="AG49" s="80">
        <v>10</v>
      </c>
      <c r="AH49" s="80"/>
      <c r="AI49" s="80">
        <v>3</v>
      </c>
      <c r="AJ49" s="89"/>
      <c r="AK49" s="73">
        <f t="shared" si="7"/>
        <v>491.58333333333331</v>
      </c>
      <c r="AL49" s="72">
        <f t="shared" si="8"/>
        <v>0</v>
      </c>
      <c r="AM49" s="72">
        <f t="shared" si="9"/>
        <v>983.16666666666663</v>
      </c>
      <c r="AN49" s="72">
        <f t="shared" si="10"/>
        <v>0</v>
      </c>
      <c r="AO49" s="73">
        <f t="shared" si="11"/>
        <v>294.95</v>
      </c>
      <c r="AP49" s="72">
        <f t="shared" ref="AP49" si="23">J49*X49/N49*AJ49</f>
        <v>0</v>
      </c>
      <c r="AQ49" s="64"/>
      <c r="AR49" s="72"/>
      <c r="AS49" s="76"/>
      <c r="AT49" s="74"/>
      <c r="AU49" s="76"/>
      <c r="AV49" s="74"/>
      <c r="AW49" s="76"/>
      <c r="AX49" s="88"/>
      <c r="AY49" s="76"/>
      <c r="AZ49" s="64"/>
      <c r="BA49" s="83"/>
      <c r="BB49" s="64"/>
      <c r="BC49" s="76"/>
      <c r="BD49" s="80"/>
      <c r="BE49" s="148">
        <f t="shared" si="12"/>
        <v>6813.3450000000012</v>
      </c>
      <c r="BF49" s="67">
        <f t="shared" si="13"/>
        <v>76716.49500000001</v>
      </c>
    </row>
    <row r="50" spans="1:58" s="168" customFormat="1">
      <c r="A50" s="228"/>
      <c r="B50" s="228" t="s">
        <v>34</v>
      </c>
      <c r="C50" s="229"/>
      <c r="D50" s="230" t="s">
        <v>34</v>
      </c>
      <c r="E50" s="230"/>
      <c r="F50" s="228" t="s">
        <v>34</v>
      </c>
      <c r="G50" s="228" t="s">
        <v>34</v>
      </c>
      <c r="H50" s="228"/>
      <c r="I50" s="231">
        <f>SUM(I22:I49)</f>
        <v>20.333333333333332</v>
      </c>
      <c r="J50" s="228" t="s">
        <v>34</v>
      </c>
      <c r="K50" s="232"/>
      <c r="L50" s="242"/>
      <c r="M50" s="228" t="s">
        <v>34</v>
      </c>
      <c r="N50" s="233"/>
      <c r="O50" s="233"/>
      <c r="P50" s="234">
        <f>SUM(P22:P49)</f>
        <v>107</v>
      </c>
      <c r="Q50" s="234">
        <f t="shared" ref="Q50:BF50" si="24">SUM(Q22:Q49)</f>
        <v>180</v>
      </c>
      <c r="R50" s="234">
        <f t="shared" si="24"/>
        <v>79</v>
      </c>
      <c r="S50" s="234">
        <f t="shared" si="24"/>
        <v>358541.22000000003</v>
      </c>
      <c r="T50" s="234">
        <f t="shared" si="24"/>
        <v>655860.65166666673</v>
      </c>
      <c r="U50" s="234">
        <f t="shared" si="24"/>
        <v>299138.28999999998</v>
      </c>
      <c r="V50" s="234">
        <f t="shared" si="24"/>
        <v>328385.04041666666</v>
      </c>
      <c r="W50" s="234">
        <f t="shared" si="24"/>
        <v>2.3000000000000007</v>
      </c>
      <c r="X50" s="234">
        <f t="shared" si="24"/>
        <v>4.6000000000000014</v>
      </c>
      <c r="Y50" s="234">
        <f t="shared" si="24"/>
        <v>2.875</v>
      </c>
      <c r="Z50" s="234">
        <f t="shared" si="24"/>
        <v>5.75</v>
      </c>
      <c r="AA50" s="234">
        <f t="shared" si="24"/>
        <v>3.4499999999999988</v>
      </c>
      <c r="AB50" s="234">
        <f t="shared" si="24"/>
        <v>6.8999999999999977</v>
      </c>
      <c r="AC50" s="234">
        <f t="shared" si="24"/>
        <v>166</v>
      </c>
      <c r="AD50" s="234">
        <f t="shared" si="24"/>
        <v>65282.266666666663</v>
      </c>
      <c r="AE50" s="234">
        <f t="shared" si="24"/>
        <v>88</v>
      </c>
      <c r="AF50" s="234">
        <f t="shared" si="24"/>
        <v>0</v>
      </c>
      <c r="AG50" s="234">
        <f t="shared" si="24"/>
        <v>122</v>
      </c>
      <c r="AH50" s="234">
        <f t="shared" si="24"/>
        <v>0</v>
      </c>
      <c r="AI50" s="234">
        <f t="shared" si="24"/>
        <v>53</v>
      </c>
      <c r="AJ50" s="234">
        <f t="shared" si="24"/>
        <v>0</v>
      </c>
      <c r="AK50" s="234">
        <f t="shared" si="24"/>
        <v>8651.8666666666668</v>
      </c>
      <c r="AL50" s="234">
        <f t="shared" si="24"/>
        <v>0</v>
      </c>
      <c r="AM50" s="234">
        <f t="shared" si="24"/>
        <v>11994.633333333333</v>
      </c>
      <c r="AN50" s="234">
        <f t="shared" si="24"/>
        <v>3932.6666666666665</v>
      </c>
      <c r="AO50" s="234">
        <f t="shared" si="24"/>
        <v>5210.7833333333328</v>
      </c>
      <c r="AP50" s="234">
        <f t="shared" si="24"/>
        <v>0</v>
      </c>
      <c r="AQ50" s="234">
        <f t="shared" si="24"/>
        <v>0</v>
      </c>
      <c r="AR50" s="234">
        <f t="shared" si="24"/>
        <v>0</v>
      </c>
      <c r="AS50" s="234">
        <f t="shared" si="24"/>
        <v>0</v>
      </c>
      <c r="AT50" s="234">
        <f t="shared" si="24"/>
        <v>0</v>
      </c>
      <c r="AU50" s="234">
        <f t="shared" si="24"/>
        <v>0</v>
      </c>
      <c r="AV50" s="234">
        <f t="shared" si="24"/>
        <v>0</v>
      </c>
      <c r="AW50" s="234">
        <f t="shared" si="24"/>
        <v>8848</v>
      </c>
      <c r="AX50" s="234">
        <f t="shared" si="24"/>
        <v>0</v>
      </c>
      <c r="AY50" s="234">
        <f t="shared" si="24"/>
        <v>13275</v>
      </c>
      <c r="AZ50" s="234">
        <f t="shared" si="24"/>
        <v>0</v>
      </c>
      <c r="BA50" s="234">
        <f t="shared" si="24"/>
        <v>5310</v>
      </c>
      <c r="BB50" s="234">
        <f t="shared" si="24"/>
        <v>0</v>
      </c>
      <c r="BC50" s="234">
        <f t="shared" si="24"/>
        <v>3540</v>
      </c>
      <c r="BD50" s="234">
        <f t="shared" si="24"/>
        <v>24773</v>
      </c>
      <c r="BE50" s="234">
        <f t="shared" si="24"/>
        <v>164192.52020833336</v>
      </c>
      <c r="BF50" s="234">
        <f t="shared" si="24"/>
        <v>1956935.9389583333</v>
      </c>
    </row>
    <row r="51" spans="1:58">
      <c r="A51" s="68"/>
      <c r="B51" s="68"/>
      <c r="C51" s="135"/>
      <c r="D51" s="68"/>
      <c r="E51" s="68"/>
      <c r="F51" s="68"/>
      <c r="G51" s="68"/>
      <c r="H51" s="68"/>
      <c r="I51" s="187"/>
      <c r="J51" s="68"/>
      <c r="K51" s="136"/>
      <c r="L51" s="95"/>
      <c r="M51" s="68"/>
      <c r="N51" s="91"/>
      <c r="O51" s="91"/>
      <c r="P51" s="68"/>
      <c r="Q51" s="137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91"/>
      <c r="AD51" s="68"/>
      <c r="AE51" s="68"/>
      <c r="AF51" s="68"/>
      <c r="AG51" s="68"/>
      <c r="AH51" s="68"/>
      <c r="AI51" s="68"/>
      <c r="AJ51" s="68"/>
      <c r="AK51" s="138"/>
      <c r="AL51" s="138"/>
      <c r="AM51" s="138"/>
      <c r="AN51" s="138"/>
      <c r="AO51" s="138"/>
      <c r="AP51" s="138"/>
      <c r="AQ51" s="138"/>
      <c r="AR51" s="138"/>
      <c r="AS51" s="138"/>
      <c r="AT51" s="68"/>
      <c r="AU51" s="68"/>
      <c r="AV51" s="68"/>
      <c r="AW51" s="68"/>
      <c r="AX51" s="137"/>
      <c r="AY51" s="68"/>
      <c r="AZ51" s="68"/>
      <c r="BA51" s="68"/>
      <c r="BB51" s="68"/>
      <c r="BC51" s="68"/>
      <c r="BD51" s="68"/>
      <c r="BE51" s="68"/>
      <c r="BF51" s="68"/>
    </row>
    <row r="52" spans="1:58">
      <c r="A52" s="68"/>
      <c r="B52" s="68"/>
      <c r="C52" s="139"/>
      <c r="D52" s="140"/>
      <c r="E52" s="141"/>
      <c r="F52" s="141"/>
      <c r="G52" s="142" t="s">
        <v>35</v>
      </c>
      <c r="H52" s="142"/>
      <c r="I52" s="37"/>
      <c r="J52" s="200"/>
      <c r="K52" s="200"/>
      <c r="L52" s="104"/>
      <c r="M52" s="142"/>
      <c r="N52" s="142" t="s">
        <v>137</v>
      </c>
      <c r="O52" s="140"/>
      <c r="P52" s="140"/>
      <c r="Q52" s="68"/>
      <c r="R52" s="68"/>
      <c r="S52" s="91"/>
      <c r="T52" s="141"/>
      <c r="U52" s="141"/>
      <c r="V52" s="141"/>
      <c r="W52" s="141"/>
      <c r="X52" s="141"/>
      <c r="Y52" s="141"/>
      <c r="Z52" s="68"/>
      <c r="AA52" s="68"/>
      <c r="AB52" s="68"/>
      <c r="AC52" s="91"/>
      <c r="AD52" s="68"/>
      <c r="AE52" s="68"/>
      <c r="AF52" s="68"/>
      <c r="AG52" s="68"/>
      <c r="AH52" s="68"/>
      <c r="AI52" s="68"/>
      <c r="AJ52" s="68"/>
      <c r="AK52" s="143"/>
      <c r="AL52" s="143"/>
      <c r="AM52" s="143"/>
      <c r="AN52" s="200"/>
      <c r="AO52" s="142"/>
      <c r="AP52" s="144"/>
      <c r="AQ52" s="144"/>
      <c r="AR52" s="144"/>
      <c r="AS52" s="351"/>
      <c r="AT52" s="351"/>
      <c r="AU52" s="351"/>
      <c r="AV52" s="351"/>
      <c r="AW52" s="351"/>
      <c r="AX52" s="351"/>
      <c r="AY52" s="351"/>
      <c r="AZ52" s="145"/>
      <c r="BA52" s="145"/>
      <c r="BB52" s="145"/>
      <c r="BC52" s="145"/>
      <c r="BD52" s="145"/>
      <c r="BE52" s="145"/>
      <c r="BF52" s="145"/>
    </row>
    <row r="53" spans="1:58">
      <c r="A53" s="68"/>
      <c r="B53" s="68"/>
      <c r="C53" s="68"/>
      <c r="D53" s="68"/>
      <c r="E53" s="141"/>
      <c r="F53" s="141"/>
      <c r="G53" s="142"/>
      <c r="H53" s="142"/>
      <c r="I53" s="37"/>
      <c r="J53" s="200"/>
      <c r="K53" s="200"/>
      <c r="L53" s="104"/>
      <c r="M53" s="142"/>
      <c r="N53" s="142"/>
      <c r="O53" s="142"/>
      <c r="P53" s="140"/>
      <c r="Q53" s="68"/>
      <c r="R53" s="68"/>
      <c r="S53" s="91"/>
      <c r="T53" s="141"/>
      <c r="U53" s="141"/>
      <c r="V53" s="141"/>
      <c r="W53" s="141"/>
      <c r="X53" s="141"/>
      <c r="Y53" s="141"/>
      <c r="Z53" s="68"/>
      <c r="AA53" s="68"/>
      <c r="AB53" s="68"/>
      <c r="AC53" s="91"/>
      <c r="AD53" s="68"/>
      <c r="AE53" s="68"/>
      <c r="AF53" s="68"/>
      <c r="AG53" s="68"/>
      <c r="AH53" s="68"/>
      <c r="AI53" s="68"/>
      <c r="AJ53" s="68"/>
      <c r="AK53" s="143"/>
      <c r="AL53" s="143"/>
      <c r="AM53" s="143"/>
      <c r="AN53" s="200"/>
      <c r="AO53" s="142"/>
      <c r="AP53" s="144"/>
      <c r="AQ53" s="144"/>
      <c r="AR53" s="144"/>
      <c r="AS53" s="352"/>
      <c r="AT53" s="352"/>
      <c r="AU53" s="352"/>
      <c r="AV53" s="352"/>
      <c r="AW53" s="146"/>
      <c r="AX53" s="142"/>
      <c r="AY53" s="140"/>
      <c r="AZ53" s="68"/>
      <c r="BA53" s="68"/>
      <c r="BB53" s="68"/>
      <c r="BC53" s="68"/>
      <c r="BD53" s="68"/>
      <c r="BE53" s="68"/>
      <c r="BF53" s="68"/>
    </row>
    <row r="54" spans="1:58">
      <c r="A54" s="18"/>
      <c r="B54" s="18"/>
      <c r="C54" s="96"/>
      <c r="D54" s="96"/>
      <c r="E54" s="109"/>
      <c r="F54" s="109"/>
      <c r="G54" s="38" t="s">
        <v>142</v>
      </c>
      <c r="H54" s="37"/>
      <c r="I54" s="37"/>
      <c r="J54" s="104"/>
      <c r="K54" s="104"/>
      <c r="L54" s="104"/>
      <c r="M54" s="37"/>
      <c r="N54" s="1" t="s">
        <v>143</v>
      </c>
      <c r="O54" s="21"/>
      <c r="P54" s="20"/>
      <c r="Q54" s="18"/>
      <c r="R54" s="18"/>
      <c r="S54" s="29"/>
      <c r="T54" s="109"/>
      <c r="U54" s="109"/>
      <c r="V54" s="109"/>
      <c r="W54" s="109"/>
      <c r="X54" s="109"/>
      <c r="Y54" s="109"/>
      <c r="Z54" s="18"/>
      <c r="AA54" s="18"/>
      <c r="AB54" s="18"/>
      <c r="AC54" s="29"/>
      <c r="AD54" s="18"/>
      <c r="AE54" s="18"/>
      <c r="AF54" s="18"/>
      <c r="AG54" s="18"/>
      <c r="AH54" s="18"/>
      <c r="AI54" s="18"/>
      <c r="AJ54" s="18"/>
      <c r="AK54" s="26"/>
      <c r="AL54" s="26"/>
      <c r="AM54" s="26"/>
      <c r="AN54" s="104"/>
      <c r="AO54" s="37"/>
      <c r="AP54" s="97"/>
      <c r="AQ54" s="97"/>
      <c r="AR54" s="97"/>
      <c r="AS54" s="353"/>
      <c r="AT54" s="353"/>
      <c r="AU54" s="353"/>
      <c r="AV54" s="353"/>
      <c r="AW54" s="25"/>
      <c r="AX54" s="21"/>
      <c r="AY54" s="20"/>
      <c r="AZ54" s="18"/>
      <c r="BA54" s="18"/>
      <c r="BB54" s="18"/>
      <c r="BC54" s="18"/>
      <c r="BD54" s="18"/>
      <c r="BE54" s="18"/>
      <c r="BF54" s="18"/>
    </row>
    <row r="55" spans="1:58">
      <c r="A55" s="18"/>
      <c r="B55" s="18"/>
      <c r="C55" s="96"/>
      <c r="D55" s="36"/>
      <c r="E55" s="109"/>
      <c r="F55" s="109"/>
      <c r="G55" s="37"/>
      <c r="H55" s="37"/>
      <c r="I55" s="37"/>
      <c r="J55" s="104"/>
      <c r="K55" s="104"/>
      <c r="L55" s="104"/>
      <c r="M55" s="37"/>
      <c r="N55" s="21"/>
      <c r="O55" s="21"/>
      <c r="P55" s="20"/>
      <c r="Q55" s="18"/>
      <c r="R55" s="18"/>
      <c r="S55" s="29"/>
      <c r="T55" s="109"/>
      <c r="U55" s="109"/>
      <c r="V55" s="109"/>
      <c r="W55" s="109"/>
      <c r="X55" s="109"/>
      <c r="Y55" s="109"/>
      <c r="Z55" s="18"/>
      <c r="AA55" s="18"/>
      <c r="AB55" s="18"/>
      <c r="AC55" s="29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98"/>
      <c r="AX55" s="98"/>
      <c r="AY55" s="98"/>
      <c r="AZ55" s="18"/>
      <c r="BA55" s="18"/>
      <c r="BB55" s="18"/>
      <c r="BC55" s="18"/>
      <c r="BD55" s="18"/>
      <c r="BE55" s="18"/>
      <c r="BF55" s="18"/>
    </row>
    <row r="56" spans="1:58">
      <c r="A56" s="18"/>
      <c r="B56" s="18"/>
      <c r="C56" s="36"/>
      <c r="D56" s="36"/>
      <c r="E56" s="109"/>
      <c r="F56" s="109"/>
      <c r="G56" s="39" t="s">
        <v>36</v>
      </c>
      <c r="H56" s="37"/>
      <c r="I56" s="37"/>
      <c r="J56" s="104"/>
      <c r="K56" s="104"/>
      <c r="L56" s="104"/>
      <c r="M56" s="37"/>
      <c r="N56" s="25" t="s">
        <v>163</v>
      </c>
      <c r="O56" s="21"/>
      <c r="P56" s="20" t="s">
        <v>165</v>
      </c>
      <c r="Q56" s="18"/>
      <c r="R56" s="18"/>
      <c r="S56" s="29"/>
      <c r="T56" s="109"/>
      <c r="U56" s="109"/>
      <c r="V56" s="109"/>
      <c r="W56" s="109"/>
      <c r="X56" s="109"/>
      <c r="Y56" s="109"/>
      <c r="Z56" s="18"/>
      <c r="AA56" s="18"/>
      <c r="AB56" s="18"/>
      <c r="AC56" s="29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</row>
    <row r="57" spans="1:58">
      <c r="A57" s="18"/>
      <c r="B57" s="18"/>
      <c r="C57" s="99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96"/>
      <c r="Q57" s="96"/>
      <c r="R57" s="96"/>
      <c r="S57" s="354"/>
      <c r="T57" s="354"/>
      <c r="U57" s="354"/>
      <c r="V57" s="354"/>
      <c r="W57" s="100"/>
      <c r="X57" s="100"/>
      <c r="Y57" s="101"/>
      <c r="Z57" s="18"/>
      <c r="AA57" s="18"/>
      <c r="AB57" s="18"/>
      <c r="AC57" s="29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</row>
    <row r="58" spans="1:58">
      <c r="A58" s="18"/>
      <c r="B58" s="18"/>
      <c r="C58" s="96"/>
      <c r="D58" s="96"/>
      <c r="E58" s="96"/>
      <c r="F58" s="96"/>
      <c r="G58" s="96"/>
      <c r="H58" s="355"/>
      <c r="I58" s="355"/>
      <c r="J58" s="355"/>
      <c r="K58" s="355"/>
      <c r="L58" s="355"/>
      <c r="M58" s="355"/>
      <c r="N58" s="355"/>
      <c r="O58" s="355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29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</row>
    <row r="59" spans="1:58">
      <c r="A59" s="18"/>
      <c r="B59" s="18"/>
      <c r="C59" s="96"/>
      <c r="D59" s="96"/>
      <c r="E59" s="96"/>
      <c r="F59" s="96"/>
      <c r="G59" s="96"/>
      <c r="H59" s="350"/>
      <c r="I59" s="350"/>
      <c r="J59" s="350"/>
      <c r="K59" s="350"/>
      <c r="L59" s="199"/>
      <c r="M59" s="100"/>
      <c r="N59" s="100"/>
      <c r="O59" s="101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29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</row>
    <row r="60" spans="1:58">
      <c r="A60" s="18"/>
      <c r="B60" s="18"/>
      <c r="C60" s="99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29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</row>
    <row r="61" spans="1:58">
      <c r="A61" s="18"/>
      <c r="B61" s="18"/>
      <c r="C61" s="36"/>
      <c r="D61" s="36"/>
      <c r="E61" s="36"/>
      <c r="F61" s="36"/>
      <c r="G61" s="36"/>
      <c r="H61" s="36"/>
      <c r="I61" s="36"/>
      <c r="J61" s="36"/>
      <c r="K61" s="102"/>
      <c r="L61" s="102"/>
      <c r="M61" s="36"/>
      <c r="N61" s="99"/>
      <c r="O61" s="99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29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</row>
    <row r="62" spans="1:58">
      <c r="A62" s="18"/>
      <c r="B62" s="18"/>
      <c r="C62" s="36"/>
      <c r="D62" s="36"/>
      <c r="E62" s="36"/>
      <c r="F62" s="36"/>
      <c r="G62" s="36"/>
      <c r="H62" s="36"/>
      <c r="I62" s="36"/>
      <c r="J62" s="36"/>
      <c r="K62" s="102"/>
      <c r="L62" s="102"/>
      <c r="M62" s="36"/>
      <c r="N62" s="99"/>
      <c r="O62" s="99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29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</row>
    <row r="63" spans="1:58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95"/>
      <c r="L63" s="95"/>
      <c r="M63" s="18"/>
      <c r="N63" s="29"/>
      <c r="O63" s="29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29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</row>
    <row r="64" spans="1:58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95"/>
      <c r="L64" s="95"/>
      <c r="M64" s="18"/>
      <c r="N64" s="29"/>
      <c r="O64" s="29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29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</row>
    <row r="65" spans="1:58">
      <c r="A65" s="50"/>
      <c r="B65" s="50"/>
      <c r="C65" s="50"/>
      <c r="D65" s="50"/>
      <c r="E65" s="50"/>
      <c r="F65" s="50"/>
      <c r="G65" s="50"/>
      <c r="H65" s="50"/>
      <c r="I65" s="50"/>
      <c r="J65" s="50"/>
      <c r="K65" s="55"/>
      <c r="L65" s="55"/>
      <c r="M65" s="50"/>
      <c r="N65" s="51"/>
      <c r="O65" s="51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1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</row>
  </sheetData>
  <mergeCells count="65">
    <mergeCell ref="AW6:BA6"/>
    <mergeCell ref="AW1:BA1"/>
    <mergeCell ref="AW2:BA2"/>
    <mergeCell ref="AW3:BA3"/>
    <mergeCell ref="AW4:BA4"/>
    <mergeCell ref="AW5:BA5"/>
    <mergeCell ref="F18:F21"/>
    <mergeCell ref="AW7:BA7"/>
    <mergeCell ref="AW8:BA8"/>
    <mergeCell ref="AW9:BA9"/>
    <mergeCell ref="AW10:BA10"/>
    <mergeCell ref="AW11:BA11"/>
    <mergeCell ref="AW12:BA12"/>
    <mergeCell ref="A18:A21"/>
    <mergeCell ref="B18:B21"/>
    <mergeCell ref="C18:C20"/>
    <mergeCell ref="E18:E21"/>
    <mergeCell ref="M18:M21"/>
    <mergeCell ref="AW13:BA13"/>
    <mergeCell ref="AW14:BA14"/>
    <mergeCell ref="AW15:BA15"/>
    <mergeCell ref="AW16:BA16"/>
    <mergeCell ref="G18:G21"/>
    <mergeCell ref="H18:H21"/>
    <mergeCell ref="I18:I21"/>
    <mergeCell ref="J18:J21"/>
    <mergeCell ref="L18:L21"/>
    <mergeCell ref="P18:R18"/>
    <mergeCell ref="W18:Z18"/>
    <mergeCell ref="AC18:AC21"/>
    <mergeCell ref="AD18:AD21"/>
    <mergeCell ref="AE18:AJ19"/>
    <mergeCell ref="U19:U21"/>
    <mergeCell ref="V19:V21"/>
    <mergeCell ref="AE20:AF20"/>
    <mergeCell ref="AG20:AH20"/>
    <mergeCell ref="BE19:BE21"/>
    <mergeCell ref="BF19:BF21"/>
    <mergeCell ref="AK18:AP19"/>
    <mergeCell ref="AQ18:AV19"/>
    <mergeCell ref="AW18:BB19"/>
    <mergeCell ref="BC18:BC21"/>
    <mergeCell ref="BD18:BD21"/>
    <mergeCell ref="AW20:AX20"/>
    <mergeCell ref="AY20:AZ20"/>
    <mergeCell ref="BA20:BB20"/>
    <mergeCell ref="AS52:AY52"/>
    <mergeCell ref="AS53:AV53"/>
    <mergeCell ref="AS20:AT20"/>
    <mergeCell ref="AS54:AV54"/>
    <mergeCell ref="S57:V57"/>
    <mergeCell ref="H58:O58"/>
    <mergeCell ref="H59:K59"/>
    <mergeCell ref="AU20:AV20"/>
    <mergeCell ref="AI20:AJ20"/>
    <mergeCell ref="AK20:AL20"/>
    <mergeCell ref="AM20:AN20"/>
    <mergeCell ref="AO20:AP20"/>
    <mergeCell ref="AQ20:AR20"/>
    <mergeCell ref="P19:P21"/>
    <mergeCell ref="Q19:Q21"/>
    <mergeCell ref="R19:R21"/>
    <mergeCell ref="S19:S21"/>
    <mergeCell ref="T19:T21"/>
    <mergeCell ref="N18:N21"/>
  </mergeCells>
  <pageMargins left="0.31496062992125984" right="0.11811023622047245" top="1.3385826771653544" bottom="0" header="1.299212598425197" footer="0"/>
  <pageSetup paperSize="9" scale="49" fitToWidth="3" orientation="landscape" r:id="rId1"/>
  <colBreaks count="1" manualBreakCount="1">
    <brk id="42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ахп )</vt:lpstr>
      <vt:lpstr>ахп старый)</vt:lpstr>
      <vt:lpstr>ауп )</vt:lpstr>
      <vt:lpstr>ауп старый)</vt:lpstr>
      <vt:lpstr>учит )</vt:lpstr>
      <vt:lpstr>учит старый)</vt:lpstr>
      <vt:lpstr>'ауп )'!Область_печати</vt:lpstr>
      <vt:lpstr>'ауп старый)'!Область_печати</vt:lpstr>
      <vt:lpstr>'ахп )'!Область_печати</vt:lpstr>
      <vt:lpstr>'ахп старый)'!Область_печати</vt:lpstr>
      <vt:lpstr>'учит )'!Область_печати</vt:lpstr>
      <vt:lpstr>'учит старый)'!Область_печати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пфф</dc:creator>
  <cp:lastModifiedBy>XTreme.ws</cp:lastModifiedBy>
  <cp:lastPrinted>2019-09-16T05:44:59Z</cp:lastPrinted>
  <dcterms:created xsi:type="dcterms:W3CDTF">2015-09-10T04:26:02Z</dcterms:created>
  <dcterms:modified xsi:type="dcterms:W3CDTF">2019-10-17T13:48:20Z</dcterms:modified>
</cp:coreProperties>
</file>